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Centro" sheetId="26" r:id="rId3"/>
    <sheet name="Áncash" sheetId="18" r:id="rId4"/>
    <sheet name="Apurímac" sheetId="19" r:id="rId5"/>
    <sheet name="Ayacucho" sheetId="20" r:id="rId6"/>
    <sheet name="Huancavelica" sheetId="21" r:id="rId7"/>
    <sheet name="Huánuco" sheetId="27" r:id="rId8"/>
    <sheet name="Ica" sheetId="28" r:id="rId9"/>
    <sheet name="Junín" sheetId="29" r:id="rId10"/>
    <sheet name="Pasco" sheetId="30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Carátula!$A$1:$S$23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V19" i="26" l="1"/>
  <c r="U19" i="26"/>
  <c r="V18" i="26"/>
  <c r="U18" i="26"/>
  <c r="N22" i="26"/>
  <c r="N21" i="26"/>
  <c r="N20" i="26"/>
  <c r="N19" i="26"/>
  <c r="N18" i="26"/>
  <c r="N17" i="26"/>
  <c r="N16" i="26"/>
  <c r="N15" i="26"/>
  <c r="M22" i="26"/>
  <c r="M21" i="26"/>
  <c r="L22" i="26"/>
  <c r="L21" i="26"/>
  <c r="K23" i="26"/>
  <c r="J23" i="26"/>
  <c r="K22" i="26"/>
  <c r="J22" i="26"/>
  <c r="K21" i="26"/>
  <c r="J21" i="26"/>
  <c r="I22" i="26"/>
  <c r="I21" i="26"/>
  <c r="H23" i="26"/>
  <c r="H21" i="26"/>
  <c r="H22" i="26"/>
  <c r="G21" i="26"/>
  <c r="G23" i="26" s="1"/>
  <c r="G22" i="26"/>
  <c r="J32" i="26"/>
  <c r="I32" i="26"/>
  <c r="J35" i="26"/>
  <c r="I35" i="26"/>
  <c r="H35" i="26"/>
  <c r="J34" i="26"/>
  <c r="I34" i="26"/>
  <c r="H34" i="26"/>
  <c r="J33" i="26"/>
  <c r="I33" i="26"/>
  <c r="H33" i="26"/>
  <c r="H32" i="26"/>
  <c r="K56" i="26"/>
  <c r="K55" i="26"/>
  <c r="K54" i="26"/>
  <c r="J56" i="26"/>
  <c r="J55" i="26"/>
  <c r="J54" i="26"/>
  <c r="H56" i="26"/>
  <c r="H55" i="26"/>
  <c r="H54" i="26"/>
  <c r="G56" i="26"/>
  <c r="G55" i="26"/>
  <c r="G54" i="26"/>
  <c r="J75" i="26"/>
  <c r="J74" i="26"/>
  <c r="J73" i="26"/>
  <c r="J72" i="26"/>
  <c r="H75" i="26"/>
  <c r="H74" i="26"/>
  <c r="H73" i="26"/>
  <c r="H72" i="26"/>
  <c r="J62" i="30" l="1"/>
  <c r="I62" i="30"/>
  <c r="H62" i="30"/>
  <c r="J61" i="30"/>
  <c r="I61" i="30"/>
  <c r="H61" i="30"/>
  <c r="J60" i="30"/>
  <c r="I60" i="30"/>
  <c r="H60" i="30"/>
  <c r="J59" i="30"/>
  <c r="I59" i="30"/>
  <c r="H59" i="30"/>
  <c r="J62" i="29"/>
  <c r="I62" i="29"/>
  <c r="H62" i="29"/>
  <c r="J61" i="29"/>
  <c r="I61" i="29"/>
  <c r="H61" i="29"/>
  <c r="J60" i="29"/>
  <c r="I60" i="29"/>
  <c r="H60" i="29"/>
  <c r="J59" i="29"/>
  <c r="I59" i="29"/>
  <c r="H59" i="29"/>
  <c r="J62" i="28"/>
  <c r="I62" i="28"/>
  <c r="H62" i="28"/>
  <c r="J61" i="28"/>
  <c r="I61" i="28"/>
  <c r="H61" i="28"/>
  <c r="J60" i="28"/>
  <c r="I60" i="28"/>
  <c r="H60" i="28"/>
  <c r="J59" i="28"/>
  <c r="I59" i="28"/>
  <c r="H59" i="28"/>
  <c r="J62" i="27"/>
  <c r="I62" i="27"/>
  <c r="H62" i="27"/>
  <c r="J61" i="27"/>
  <c r="I61" i="27"/>
  <c r="H61" i="27"/>
  <c r="J60" i="27"/>
  <c r="I60" i="27"/>
  <c r="H60" i="27"/>
  <c r="J59" i="27"/>
  <c r="I59" i="27"/>
  <c r="H59" i="27"/>
  <c r="J62" i="21"/>
  <c r="I62" i="21"/>
  <c r="H62" i="21"/>
  <c r="J61" i="21"/>
  <c r="I61" i="21"/>
  <c r="H61" i="21"/>
  <c r="J60" i="21"/>
  <c r="I60" i="21"/>
  <c r="H60" i="21"/>
  <c r="J59" i="21"/>
  <c r="I59" i="21"/>
  <c r="H59" i="21"/>
  <c r="J62" i="20"/>
  <c r="I62" i="20"/>
  <c r="H62" i="20"/>
  <c r="J61" i="20"/>
  <c r="I61" i="20"/>
  <c r="H61" i="20"/>
  <c r="J60" i="20"/>
  <c r="I60" i="20"/>
  <c r="H60" i="20"/>
  <c r="J59" i="20"/>
  <c r="I59" i="20"/>
  <c r="H59" i="20"/>
  <c r="J62" i="19"/>
  <c r="I62" i="19"/>
  <c r="H62" i="19"/>
  <c r="J61" i="19"/>
  <c r="I61" i="19"/>
  <c r="H61" i="19"/>
  <c r="J60" i="19"/>
  <c r="I60" i="19"/>
  <c r="H60" i="19"/>
  <c r="J59" i="19"/>
  <c r="I59" i="19"/>
  <c r="H59" i="19"/>
  <c r="J62" i="18"/>
  <c r="I62" i="18"/>
  <c r="H62" i="18"/>
  <c r="J61" i="18"/>
  <c r="I61" i="18"/>
  <c r="H61" i="18"/>
  <c r="J60" i="18"/>
  <c r="I60" i="18"/>
  <c r="H60" i="18"/>
  <c r="J59" i="18"/>
  <c r="I59" i="18"/>
  <c r="H59" i="18"/>
  <c r="J32" i="30"/>
  <c r="H32" i="30"/>
  <c r="J31" i="30"/>
  <c r="H31" i="30"/>
  <c r="K31" i="30" s="1"/>
  <c r="J30" i="30"/>
  <c r="H30" i="30"/>
  <c r="J29" i="30"/>
  <c r="H29" i="30"/>
  <c r="K29" i="30" s="1"/>
  <c r="J32" i="29"/>
  <c r="K32" i="29" s="1"/>
  <c r="H32" i="29"/>
  <c r="J31" i="29"/>
  <c r="H31" i="29"/>
  <c r="J30" i="29"/>
  <c r="K30" i="29" s="1"/>
  <c r="H30" i="29"/>
  <c r="J29" i="29"/>
  <c r="H29" i="29"/>
  <c r="J32" i="28"/>
  <c r="H32" i="28"/>
  <c r="J31" i="28"/>
  <c r="H31" i="28"/>
  <c r="J30" i="28"/>
  <c r="H30" i="28"/>
  <c r="J29" i="28"/>
  <c r="H29" i="28"/>
  <c r="J32" i="27"/>
  <c r="H32" i="27"/>
  <c r="J31" i="27"/>
  <c r="H31" i="27"/>
  <c r="K31" i="27" s="1"/>
  <c r="J30" i="27"/>
  <c r="H30" i="27"/>
  <c r="J29" i="27"/>
  <c r="H29" i="27"/>
  <c r="K29" i="27" s="1"/>
  <c r="J32" i="21"/>
  <c r="H32" i="21"/>
  <c r="J31" i="21"/>
  <c r="H31" i="21"/>
  <c r="K31" i="21" s="1"/>
  <c r="J30" i="21"/>
  <c r="H30" i="21"/>
  <c r="J29" i="21"/>
  <c r="H29" i="21"/>
  <c r="K29" i="21" s="1"/>
  <c r="J32" i="20"/>
  <c r="H32" i="20"/>
  <c r="J31" i="20"/>
  <c r="H31" i="20"/>
  <c r="J30" i="20"/>
  <c r="H30" i="20"/>
  <c r="J29" i="20"/>
  <c r="H29" i="20"/>
  <c r="J32" i="19"/>
  <c r="H32" i="19"/>
  <c r="J31" i="19"/>
  <c r="H31" i="19"/>
  <c r="J30" i="19"/>
  <c r="H30" i="19"/>
  <c r="J29" i="19"/>
  <c r="H29" i="19"/>
  <c r="J32" i="18"/>
  <c r="J31" i="18"/>
  <c r="J30" i="18"/>
  <c r="J29" i="18"/>
  <c r="H32" i="18"/>
  <c r="H31" i="18"/>
  <c r="H30" i="18"/>
  <c r="H29" i="18"/>
  <c r="K30" i="30" l="1"/>
  <c r="K32" i="30"/>
  <c r="K29" i="29"/>
  <c r="K31" i="29"/>
  <c r="K32" i="28"/>
  <c r="K30" i="28"/>
  <c r="K29" i="28"/>
  <c r="K31" i="28"/>
  <c r="K30" i="27"/>
  <c r="K32" i="27"/>
  <c r="K30" i="21"/>
  <c r="K32" i="21"/>
  <c r="K29" i="20"/>
  <c r="K31" i="20"/>
  <c r="K30" i="20"/>
  <c r="K32" i="20"/>
  <c r="K29" i="19"/>
  <c r="K31" i="19"/>
  <c r="K30" i="19"/>
  <c r="K32" i="19"/>
  <c r="J210" i="30"/>
  <c r="K208" i="30" s="1"/>
  <c r="I210" i="30"/>
  <c r="H210" i="30"/>
  <c r="K209" i="30"/>
  <c r="G209" i="30"/>
  <c r="G208" i="30"/>
  <c r="G207" i="30"/>
  <c r="G206" i="30"/>
  <c r="K195" i="30"/>
  <c r="K194" i="30"/>
  <c r="K193" i="30"/>
  <c r="K192" i="30"/>
  <c r="K191" i="30"/>
  <c r="K190" i="30"/>
  <c r="K189" i="30"/>
  <c r="J180" i="30"/>
  <c r="J196" i="30" s="1"/>
  <c r="H180" i="30"/>
  <c r="I179" i="30" s="1"/>
  <c r="K179" i="30"/>
  <c r="K178" i="30"/>
  <c r="I178" i="30"/>
  <c r="K177" i="30"/>
  <c r="K176" i="30"/>
  <c r="J161" i="30"/>
  <c r="K159" i="30" s="1"/>
  <c r="I161" i="30"/>
  <c r="H161" i="30"/>
  <c r="G160" i="30"/>
  <c r="G159" i="30"/>
  <c r="G158" i="30"/>
  <c r="G157" i="30"/>
  <c r="K146" i="30"/>
  <c r="K145" i="30"/>
  <c r="K144" i="30"/>
  <c r="K143" i="30"/>
  <c r="K142" i="30"/>
  <c r="K141" i="30"/>
  <c r="K140" i="30"/>
  <c r="J131" i="30"/>
  <c r="J147" i="30" s="1"/>
  <c r="H131" i="30"/>
  <c r="H147" i="30" s="1"/>
  <c r="K130" i="30"/>
  <c r="K129" i="30"/>
  <c r="I129" i="30"/>
  <c r="K128" i="30"/>
  <c r="K127" i="30"/>
  <c r="I127" i="30"/>
  <c r="J112" i="30"/>
  <c r="K112" i="30" s="1"/>
  <c r="I112" i="30"/>
  <c r="H112" i="30"/>
  <c r="G112" i="30" s="1"/>
  <c r="K111" i="30"/>
  <c r="G111" i="30"/>
  <c r="G110" i="30"/>
  <c r="G109" i="30"/>
  <c r="G108" i="30"/>
  <c r="K97" i="30"/>
  <c r="K96" i="30"/>
  <c r="K95" i="30"/>
  <c r="K94" i="30"/>
  <c r="K93" i="30"/>
  <c r="K92" i="30"/>
  <c r="K91" i="30"/>
  <c r="J82" i="30"/>
  <c r="J98" i="30" s="1"/>
  <c r="H82" i="30"/>
  <c r="I81" i="30" s="1"/>
  <c r="K81" i="30"/>
  <c r="K80" i="30"/>
  <c r="I80" i="30"/>
  <c r="K79" i="30"/>
  <c r="K78" i="30"/>
  <c r="I78" i="30"/>
  <c r="J63" i="30"/>
  <c r="K59" i="30" s="1"/>
  <c r="I63" i="30"/>
  <c r="H63" i="30"/>
  <c r="K62" i="30"/>
  <c r="G62" i="30"/>
  <c r="K61" i="30"/>
  <c r="G61" i="30"/>
  <c r="K60" i="30"/>
  <c r="G60" i="30"/>
  <c r="M59" i="30"/>
  <c r="G59" i="30"/>
  <c r="K48" i="30"/>
  <c r="K47" i="30"/>
  <c r="K46" i="30"/>
  <c r="K45" i="30"/>
  <c r="K44" i="30"/>
  <c r="K43" i="30"/>
  <c r="K42" i="30"/>
  <c r="J33" i="30"/>
  <c r="J49" i="30" s="1"/>
  <c r="H33" i="30"/>
  <c r="I29" i="30" s="1"/>
  <c r="K19" i="30"/>
  <c r="J19" i="30"/>
  <c r="H19" i="30"/>
  <c r="G19" i="30"/>
  <c r="I19" i="30" s="1"/>
  <c r="C9" i="30" s="1"/>
  <c r="L18" i="30"/>
  <c r="M18" i="30" s="1"/>
  <c r="I18" i="30"/>
  <c r="L17" i="30"/>
  <c r="I17" i="30"/>
  <c r="L16" i="30"/>
  <c r="I16" i="30"/>
  <c r="M16" i="30" s="1"/>
  <c r="I4" i="30"/>
  <c r="B4" i="30"/>
  <c r="I3" i="30"/>
  <c r="B3" i="30"/>
  <c r="J210" i="29"/>
  <c r="I210" i="29"/>
  <c r="H210" i="29"/>
  <c r="K209" i="29"/>
  <c r="G209" i="29"/>
  <c r="K208" i="29"/>
  <c r="G208" i="29"/>
  <c r="K207" i="29"/>
  <c r="G207" i="29"/>
  <c r="K206" i="29"/>
  <c r="G206" i="29"/>
  <c r="K195" i="29"/>
  <c r="K194" i="29"/>
  <c r="K193" i="29"/>
  <c r="K192" i="29"/>
  <c r="K191" i="29"/>
  <c r="K190" i="29"/>
  <c r="K189" i="29"/>
  <c r="J180" i="29"/>
  <c r="J196" i="29" s="1"/>
  <c r="H180" i="29"/>
  <c r="H196" i="29" s="1"/>
  <c r="K179" i="29"/>
  <c r="K178" i="29"/>
  <c r="I178" i="29"/>
  <c r="K177" i="29"/>
  <c r="K176" i="29"/>
  <c r="I176" i="29"/>
  <c r="J161" i="29"/>
  <c r="K159" i="29" s="1"/>
  <c r="I161" i="29"/>
  <c r="G161" i="29" s="1"/>
  <c r="H161" i="29"/>
  <c r="K160" i="29"/>
  <c r="G160" i="29"/>
  <c r="G159" i="29"/>
  <c r="G158" i="29"/>
  <c r="G157" i="29"/>
  <c r="K146" i="29"/>
  <c r="K145" i="29"/>
  <c r="K144" i="29"/>
  <c r="K143" i="29"/>
  <c r="K142" i="29"/>
  <c r="K141" i="29"/>
  <c r="K140" i="29"/>
  <c r="J131" i="29"/>
  <c r="J147" i="29" s="1"/>
  <c r="H131" i="29"/>
  <c r="I130" i="29" s="1"/>
  <c r="K130" i="29"/>
  <c r="K129" i="29"/>
  <c r="I129" i="29"/>
  <c r="K128" i="29"/>
  <c r="K127" i="29"/>
  <c r="J112" i="29"/>
  <c r="K112" i="29" s="1"/>
  <c r="I112" i="29"/>
  <c r="G112" i="29" s="1"/>
  <c r="H112" i="29"/>
  <c r="K111" i="29"/>
  <c r="G111" i="29"/>
  <c r="K110" i="29"/>
  <c r="G110" i="29"/>
  <c r="K109" i="29"/>
  <c r="G109" i="29"/>
  <c r="K108" i="29"/>
  <c r="G108" i="29"/>
  <c r="K97" i="29"/>
  <c r="K96" i="29"/>
  <c r="K95" i="29"/>
  <c r="K94" i="29"/>
  <c r="K93" i="29"/>
  <c r="K92" i="29"/>
  <c r="K91" i="29"/>
  <c r="J82" i="29"/>
  <c r="J98" i="29" s="1"/>
  <c r="H82" i="29"/>
  <c r="H98" i="29" s="1"/>
  <c r="K81" i="29"/>
  <c r="K80" i="29"/>
  <c r="I80" i="29"/>
  <c r="K79" i="29"/>
  <c r="K78" i="29"/>
  <c r="I78" i="29"/>
  <c r="J63" i="29"/>
  <c r="K60" i="29" s="1"/>
  <c r="I63" i="29"/>
  <c r="H63" i="29"/>
  <c r="G62" i="29"/>
  <c r="G61" i="29"/>
  <c r="G60" i="29"/>
  <c r="M59" i="29"/>
  <c r="G59" i="29"/>
  <c r="K48" i="29"/>
  <c r="K47" i="29"/>
  <c r="K46" i="29"/>
  <c r="K45" i="29"/>
  <c r="K44" i="29"/>
  <c r="K43" i="29"/>
  <c r="K42" i="29"/>
  <c r="J33" i="29"/>
  <c r="J49" i="29" s="1"/>
  <c r="H33" i="29"/>
  <c r="I30" i="29" s="1"/>
  <c r="K19" i="29"/>
  <c r="J19" i="29"/>
  <c r="H19" i="29"/>
  <c r="G19" i="29"/>
  <c r="L18" i="29"/>
  <c r="I18" i="29"/>
  <c r="M18" i="29" s="1"/>
  <c r="L17" i="29"/>
  <c r="I17" i="29"/>
  <c r="L16" i="29"/>
  <c r="M16" i="29" s="1"/>
  <c r="I16" i="29"/>
  <c r="I4" i="29"/>
  <c r="B4" i="29"/>
  <c r="I3" i="29"/>
  <c r="B3" i="29"/>
  <c r="J210" i="28"/>
  <c r="K208" i="28" s="1"/>
  <c r="I210" i="28"/>
  <c r="H210" i="28"/>
  <c r="K209" i="28"/>
  <c r="G209" i="28"/>
  <c r="G208" i="28"/>
  <c r="K207" i="28"/>
  <c r="G207" i="28"/>
  <c r="G206" i="28"/>
  <c r="K195" i="28"/>
  <c r="K194" i="28"/>
  <c r="K193" i="28"/>
  <c r="K192" i="28"/>
  <c r="K191" i="28"/>
  <c r="K190" i="28"/>
  <c r="K189" i="28"/>
  <c r="J180" i="28"/>
  <c r="J196" i="28" s="1"/>
  <c r="H180" i="28"/>
  <c r="I179" i="28" s="1"/>
  <c r="K179" i="28"/>
  <c r="K178" i="28"/>
  <c r="K177" i="28"/>
  <c r="K176" i="28"/>
  <c r="J161" i="28"/>
  <c r="I161" i="28"/>
  <c r="H161" i="28"/>
  <c r="K160" i="28"/>
  <c r="G160" i="28"/>
  <c r="K159" i="28"/>
  <c r="G159" i="28"/>
  <c r="K158" i="28"/>
  <c r="G158" i="28"/>
  <c r="K157" i="28"/>
  <c r="G157" i="28"/>
  <c r="K146" i="28"/>
  <c r="K145" i="28"/>
  <c r="K144" i="28"/>
  <c r="K143" i="28"/>
  <c r="K142" i="28"/>
  <c r="K141" i="28"/>
  <c r="K140" i="28"/>
  <c r="J131" i="28"/>
  <c r="J147" i="28" s="1"/>
  <c r="J148" i="28" s="1"/>
  <c r="H131" i="28"/>
  <c r="H147" i="28" s="1"/>
  <c r="K130" i="28"/>
  <c r="K129" i="28"/>
  <c r="I129" i="28"/>
  <c r="K128" i="28"/>
  <c r="K127" i="28"/>
  <c r="I127" i="28"/>
  <c r="J112" i="28"/>
  <c r="K110" i="28" s="1"/>
  <c r="I112" i="28"/>
  <c r="H112" i="28"/>
  <c r="G112" i="28"/>
  <c r="K111" i="28"/>
  <c r="G111" i="28"/>
  <c r="G110" i="28"/>
  <c r="K109" i="28"/>
  <c r="G109" i="28"/>
  <c r="G108" i="28"/>
  <c r="K97" i="28"/>
  <c r="K96" i="28"/>
  <c r="K95" i="28"/>
  <c r="K94" i="28"/>
  <c r="K93" i="28"/>
  <c r="K92" i="28"/>
  <c r="K91" i="28"/>
  <c r="J82" i="28"/>
  <c r="J98" i="28" s="1"/>
  <c r="H82" i="28"/>
  <c r="I81" i="28" s="1"/>
  <c r="K81" i="28"/>
  <c r="K80" i="28"/>
  <c r="K79" i="28"/>
  <c r="K78" i="28"/>
  <c r="J63" i="28"/>
  <c r="K59" i="28" s="1"/>
  <c r="I63" i="28"/>
  <c r="H63" i="28"/>
  <c r="G62" i="28"/>
  <c r="G61" i="28"/>
  <c r="G60" i="28"/>
  <c r="M59" i="28"/>
  <c r="G59" i="28"/>
  <c r="H49" i="28"/>
  <c r="H50" i="28" s="1"/>
  <c r="K48" i="28"/>
  <c r="K47" i="28"/>
  <c r="K46" i="28"/>
  <c r="K45" i="28"/>
  <c r="K44" i="28"/>
  <c r="K43" i="28"/>
  <c r="K42" i="28"/>
  <c r="J33" i="28"/>
  <c r="K33" i="28" s="1"/>
  <c r="H33" i="28"/>
  <c r="I30" i="28" s="1"/>
  <c r="K19" i="28"/>
  <c r="L19" i="28" s="1"/>
  <c r="J19" i="28"/>
  <c r="H19" i="28"/>
  <c r="G19" i="28"/>
  <c r="L18" i="28"/>
  <c r="I18" i="28"/>
  <c r="L17" i="28"/>
  <c r="I17" i="28"/>
  <c r="M17" i="28" s="1"/>
  <c r="L16" i="28"/>
  <c r="I16" i="28"/>
  <c r="J210" i="27"/>
  <c r="K208" i="27" s="1"/>
  <c r="I210" i="27"/>
  <c r="H210" i="27"/>
  <c r="G210" i="27" s="1"/>
  <c r="G209" i="27"/>
  <c r="G208" i="27"/>
  <c r="G207" i="27"/>
  <c r="G206" i="27"/>
  <c r="K195" i="27"/>
  <c r="K194" i="27"/>
  <c r="K193" i="27"/>
  <c r="K192" i="27"/>
  <c r="K191" i="27"/>
  <c r="K190" i="27"/>
  <c r="K189" i="27"/>
  <c r="J180" i="27"/>
  <c r="J196" i="27" s="1"/>
  <c r="H180" i="27"/>
  <c r="I179" i="27" s="1"/>
  <c r="K179" i="27"/>
  <c r="K178" i="27"/>
  <c r="K177" i="27"/>
  <c r="K176" i="27"/>
  <c r="J161" i="27"/>
  <c r="K159" i="27" s="1"/>
  <c r="I161" i="27"/>
  <c r="G161" i="27" s="1"/>
  <c r="H161" i="27"/>
  <c r="G160" i="27"/>
  <c r="G159" i="27"/>
  <c r="G158" i="27"/>
  <c r="G157" i="27"/>
  <c r="K146" i="27"/>
  <c r="K145" i="27"/>
  <c r="K144" i="27"/>
  <c r="K143" i="27"/>
  <c r="K142" i="27"/>
  <c r="K141" i="27"/>
  <c r="K140" i="27"/>
  <c r="J131" i="27"/>
  <c r="J147" i="27" s="1"/>
  <c r="J148" i="27" s="1"/>
  <c r="H131" i="27"/>
  <c r="H147" i="27" s="1"/>
  <c r="K130" i="27"/>
  <c r="K129" i="27"/>
  <c r="I129" i="27"/>
  <c r="K128" i="27"/>
  <c r="K127" i="27"/>
  <c r="I127" i="27"/>
  <c r="J112" i="27"/>
  <c r="K110" i="27" s="1"/>
  <c r="I112" i="27"/>
  <c r="G112" i="27" s="1"/>
  <c r="H112" i="27"/>
  <c r="K111" i="27"/>
  <c r="G111" i="27"/>
  <c r="G110" i="27"/>
  <c r="G109" i="27"/>
  <c r="G108" i="27"/>
  <c r="K97" i="27"/>
  <c r="K96" i="27"/>
  <c r="K95" i="27"/>
  <c r="K94" i="27"/>
  <c r="K93" i="27"/>
  <c r="K92" i="27"/>
  <c r="K91" i="27"/>
  <c r="J82" i="27"/>
  <c r="J98" i="27" s="1"/>
  <c r="H82" i="27"/>
  <c r="I81" i="27" s="1"/>
  <c r="K81" i="27"/>
  <c r="K80" i="27"/>
  <c r="K79" i="27"/>
  <c r="K78" i="27"/>
  <c r="J63" i="27"/>
  <c r="K59" i="27" s="1"/>
  <c r="I63" i="27"/>
  <c r="H63" i="27"/>
  <c r="G62" i="27"/>
  <c r="G61" i="27"/>
  <c r="G60" i="27"/>
  <c r="M59" i="27"/>
  <c r="G59" i="27"/>
  <c r="K48" i="27"/>
  <c r="K47" i="27"/>
  <c r="K46" i="27"/>
  <c r="K45" i="27"/>
  <c r="K44" i="27"/>
  <c r="K43" i="27"/>
  <c r="K42" i="27"/>
  <c r="J33" i="27"/>
  <c r="H33" i="27"/>
  <c r="I29" i="27" s="1"/>
  <c r="K19" i="27"/>
  <c r="J19" i="27"/>
  <c r="I19" i="27"/>
  <c r="C9" i="27" s="1"/>
  <c r="H19" i="27"/>
  <c r="G19" i="27"/>
  <c r="L18" i="27"/>
  <c r="I18" i="27"/>
  <c r="L17" i="27"/>
  <c r="I17" i="27"/>
  <c r="M17" i="27" s="1"/>
  <c r="L16" i="27"/>
  <c r="I16" i="27"/>
  <c r="M16" i="27" s="1"/>
  <c r="J210" i="21"/>
  <c r="K208" i="21" s="1"/>
  <c r="I210" i="21"/>
  <c r="H210" i="21"/>
  <c r="G210" i="21" s="1"/>
  <c r="G209" i="21"/>
  <c r="G208" i="21"/>
  <c r="G207" i="21"/>
  <c r="G206" i="21"/>
  <c r="J196" i="21"/>
  <c r="H196" i="21"/>
  <c r="K195" i="21"/>
  <c r="K194" i="21"/>
  <c r="K193" i="21"/>
  <c r="K192" i="21"/>
  <c r="K191" i="21"/>
  <c r="K190" i="21"/>
  <c r="K189" i="21"/>
  <c r="J180" i="21"/>
  <c r="K180" i="21" s="1"/>
  <c r="H180" i="21"/>
  <c r="I179" i="21" s="1"/>
  <c r="K179" i="21"/>
  <c r="K178" i="21"/>
  <c r="K177" i="21"/>
  <c r="K176" i="21"/>
  <c r="I176" i="21"/>
  <c r="J161" i="21"/>
  <c r="K160" i="21" s="1"/>
  <c r="I161" i="21"/>
  <c r="G161" i="21" s="1"/>
  <c r="H161" i="21"/>
  <c r="G160" i="21"/>
  <c r="K159" i="21"/>
  <c r="G159" i="21"/>
  <c r="G158" i="21"/>
  <c r="K157" i="21"/>
  <c r="G157" i="21"/>
  <c r="H147" i="21"/>
  <c r="K146" i="21"/>
  <c r="K145" i="21"/>
  <c r="K144" i="21"/>
  <c r="K143" i="21"/>
  <c r="K142" i="21"/>
  <c r="K141" i="21"/>
  <c r="K140" i="21"/>
  <c r="J131" i="21"/>
  <c r="K131" i="21" s="1"/>
  <c r="H131" i="21"/>
  <c r="K130" i="21"/>
  <c r="I130" i="21"/>
  <c r="K129" i="21"/>
  <c r="I129" i="21"/>
  <c r="K128" i="21"/>
  <c r="I128" i="21"/>
  <c r="K127" i="21"/>
  <c r="I127" i="21"/>
  <c r="I131" i="21" s="1"/>
  <c r="J112" i="21"/>
  <c r="K111" i="21" s="1"/>
  <c r="I112" i="21"/>
  <c r="G112" i="21" s="1"/>
  <c r="H112" i="21"/>
  <c r="G111" i="21"/>
  <c r="G110" i="21"/>
  <c r="K109" i="21"/>
  <c r="G109" i="21"/>
  <c r="G108" i="21"/>
  <c r="K97" i="21"/>
  <c r="K96" i="21"/>
  <c r="K95" i="21"/>
  <c r="K94" i="21"/>
  <c r="K93" i="21"/>
  <c r="K92" i="21"/>
  <c r="K91" i="21"/>
  <c r="J82" i="21"/>
  <c r="J98" i="21" s="1"/>
  <c r="H82" i="21"/>
  <c r="I81" i="21" s="1"/>
  <c r="K81" i="21"/>
  <c r="K80" i="21"/>
  <c r="K79" i="21"/>
  <c r="K78" i="21"/>
  <c r="J63" i="21"/>
  <c r="K59" i="21" s="1"/>
  <c r="I63" i="21"/>
  <c r="H63" i="21"/>
  <c r="G62" i="21"/>
  <c r="K61" i="21"/>
  <c r="G61" i="21"/>
  <c r="G60" i="21"/>
  <c r="M59" i="21"/>
  <c r="G59" i="21"/>
  <c r="H49" i="21"/>
  <c r="H50" i="21" s="1"/>
  <c r="K48" i="21"/>
  <c r="K47" i="21"/>
  <c r="K46" i="21"/>
  <c r="K45" i="21"/>
  <c r="K44" i="21"/>
  <c r="K43" i="21"/>
  <c r="K42" i="21"/>
  <c r="J33" i="21"/>
  <c r="K33" i="21" s="1"/>
  <c r="H33" i="21"/>
  <c r="I29" i="21" s="1"/>
  <c r="K19" i="21"/>
  <c r="J19" i="21"/>
  <c r="H19" i="21"/>
  <c r="G19" i="21"/>
  <c r="I19" i="21" s="1"/>
  <c r="C9" i="21" s="1"/>
  <c r="L18" i="21"/>
  <c r="M18" i="21" s="1"/>
  <c r="I18" i="21"/>
  <c r="L17" i="21"/>
  <c r="I17" i="21"/>
  <c r="L16" i="21"/>
  <c r="I16" i="21"/>
  <c r="M16" i="21" s="1"/>
  <c r="J210" i="20"/>
  <c r="I210" i="20"/>
  <c r="G210" i="20" s="1"/>
  <c r="H210" i="20"/>
  <c r="K209" i="20"/>
  <c r="G209" i="20"/>
  <c r="K208" i="20"/>
  <c r="G208" i="20"/>
  <c r="K207" i="20"/>
  <c r="G207" i="20"/>
  <c r="K206" i="20"/>
  <c r="G206" i="20"/>
  <c r="K195" i="20"/>
  <c r="K194" i="20"/>
  <c r="K193" i="20"/>
  <c r="K192" i="20"/>
  <c r="K191" i="20"/>
  <c r="K190" i="20"/>
  <c r="K189" i="20"/>
  <c r="J180" i="20"/>
  <c r="K180" i="20" s="1"/>
  <c r="I180" i="20"/>
  <c r="H180" i="20"/>
  <c r="H196" i="20" s="1"/>
  <c r="K179" i="20"/>
  <c r="I179" i="20"/>
  <c r="K178" i="20"/>
  <c r="I178" i="20"/>
  <c r="K177" i="20"/>
  <c r="I177" i="20"/>
  <c r="K176" i="20"/>
  <c r="C170" i="20" s="1"/>
  <c r="I176" i="20"/>
  <c r="J161" i="20"/>
  <c r="K159" i="20" s="1"/>
  <c r="I161" i="20"/>
  <c r="G161" i="20" s="1"/>
  <c r="H161" i="20"/>
  <c r="K160" i="20"/>
  <c r="G160" i="20"/>
  <c r="G159" i="20"/>
  <c r="G158" i="20"/>
  <c r="G157" i="20"/>
  <c r="K146" i="20"/>
  <c r="K145" i="20"/>
  <c r="K144" i="20"/>
  <c r="K143" i="20"/>
  <c r="K142" i="20"/>
  <c r="K141" i="20"/>
  <c r="K140" i="20"/>
  <c r="J131" i="20"/>
  <c r="J147" i="20" s="1"/>
  <c r="H131" i="20"/>
  <c r="I130" i="20" s="1"/>
  <c r="K130" i="20"/>
  <c r="K129" i="20"/>
  <c r="I129" i="20"/>
  <c r="K128" i="20"/>
  <c r="K127" i="20"/>
  <c r="I127" i="20"/>
  <c r="J112" i="20"/>
  <c r="K112" i="20" s="1"/>
  <c r="I112" i="20"/>
  <c r="G112" i="20" s="1"/>
  <c r="H112" i="20"/>
  <c r="K111" i="20"/>
  <c r="G111" i="20"/>
  <c r="K110" i="20"/>
  <c r="C102" i="20" s="1"/>
  <c r="G110" i="20"/>
  <c r="K109" i="20"/>
  <c r="G109" i="20"/>
  <c r="K108" i="20"/>
  <c r="G108" i="20"/>
  <c r="K97" i="20"/>
  <c r="K96" i="20"/>
  <c r="K95" i="20"/>
  <c r="K94" i="20"/>
  <c r="K93" i="20"/>
  <c r="K92" i="20"/>
  <c r="K91" i="20"/>
  <c r="J82" i="20"/>
  <c r="J98" i="20" s="1"/>
  <c r="H82" i="20"/>
  <c r="H98" i="20" s="1"/>
  <c r="K81" i="20"/>
  <c r="K80" i="20"/>
  <c r="I80" i="20"/>
  <c r="K79" i="20"/>
  <c r="K78" i="20"/>
  <c r="I78" i="20"/>
  <c r="J63" i="20"/>
  <c r="K60" i="20" s="1"/>
  <c r="I63" i="20"/>
  <c r="G63" i="20" s="1"/>
  <c r="H63" i="20"/>
  <c r="K62" i="20"/>
  <c r="G62" i="20"/>
  <c r="G61" i="20"/>
  <c r="G60" i="20"/>
  <c r="M59" i="20"/>
  <c r="G59" i="20"/>
  <c r="K48" i="20"/>
  <c r="K47" i="20"/>
  <c r="K46" i="20"/>
  <c r="K45" i="20"/>
  <c r="K44" i="20"/>
  <c r="K43" i="20"/>
  <c r="K42" i="20"/>
  <c r="J33" i="20"/>
  <c r="H33" i="20"/>
  <c r="H49" i="20" s="1"/>
  <c r="K19" i="20"/>
  <c r="J19" i="20"/>
  <c r="H19" i="20"/>
  <c r="I19" i="20" s="1"/>
  <c r="G19" i="20"/>
  <c r="L18" i="20"/>
  <c r="I18" i="20"/>
  <c r="M18" i="20" s="1"/>
  <c r="M17" i="20"/>
  <c r="L17" i="20"/>
  <c r="I17" i="20"/>
  <c r="L16" i="20"/>
  <c r="I16" i="20"/>
  <c r="J210" i="19"/>
  <c r="K209" i="19" s="1"/>
  <c r="I210" i="19"/>
  <c r="H210" i="19"/>
  <c r="G209" i="19"/>
  <c r="K208" i="19"/>
  <c r="C200" i="19" s="1"/>
  <c r="G208" i="19"/>
  <c r="K207" i="19"/>
  <c r="G207" i="19"/>
  <c r="K206" i="19"/>
  <c r="G206" i="19"/>
  <c r="H196" i="19"/>
  <c r="K195" i="19"/>
  <c r="K194" i="19"/>
  <c r="K193" i="19"/>
  <c r="K192" i="19"/>
  <c r="K191" i="19"/>
  <c r="K190" i="19"/>
  <c r="K189" i="19"/>
  <c r="J180" i="19"/>
  <c r="K180" i="19" s="1"/>
  <c r="H180" i="19"/>
  <c r="K179" i="19"/>
  <c r="I179" i="19"/>
  <c r="K178" i="19"/>
  <c r="I178" i="19"/>
  <c r="K177" i="19"/>
  <c r="I177" i="19"/>
  <c r="I180" i="19" s="1"/>
  <c r="K176" i="19"/>
  <c r="I176" i="19"/>
  <c r="J161" i="19"/>
  <c r="K159" i="19" s="1"/>
  <c r="I161" i="19"/>
  <c r="G161" i="19" s="1"/>
  <c r="H161" i="19"/>
  <c r="G160" i="19"/>
  <c r="G159" i="19"/>
  <c r="G158" i="19"/>
  <c r="G157" i="19"/>
  <c r="K146" i="19"/>
  <c r="K145" i="19"/>
  <c r="K144" i="19"/>
  <c r="K143" i="19"/>
  <c r="K142" i="19"/>
  <c r="K141" i="19"/>
  <c r="K140" i="19"/>
  <c r="J131" i="19"/>
  <c r="J147" i="19" s="1"/>
  <c r="H131" i="19"/>
  <c r="I130" i="19" s="1"/>
  <c r="K130" i="19"/>
  <c r="K129" i="19"/>
  <c r="K128" i="19"/>
  <c r="K127" i="19"/>
  <c r="J112" i="19"/>
  <c r="K112" i="19" s="1"/>
  <c r="I112" i="19"/>
  <c r="G112" i="19" s="1"/>
  <c r="H112" i="19"/>
  <c r="K111" i="19"/>
  <c r="G111" i="19"/>
  <c r="K110" i="19"/>
  <c r="C102" i="19" s="1"/>
  <c r="G110" i="19"/>
  <c r="K109" i="19"/>
  <c r="G109" i="19"/>
  <c r="K108" i="19"/>
  <c r="G108" i="19"/>
  <c r="K97" i="19"/>
  <c r="K96" i="19"/>
  <c r="K95" i="19"/>
  <c r="K94" i="19"/>
  <c r="K93" i="19"/>
  <c r="K92" i="19"/>
  <c r="K91" i="19"/>
  <c r="J82" i="19"/>
  <c r="J98" i="19" s="1"/>
  <c r="H82" i="19"/>
  <c r="H98" i="19" s="1"/>
  <c r="K81" i="19"/>
  <c r="K80" i="19"/>
  <c r="K79" i="19"/>
  <c r="K78" i="19"/>
  <c r="J63" i="19"/>
  <c r="K60" i="19" s="1"/>
  <c r="I63" i="19"/>
  <c r="G63" i="19" s="1"/>
  <c r="H63" i="19"/>
  <c r="G62" i="19"/>
  <c r="G61" i="19"/>
  <c r="G60" i="19"/>
  <c r="M59" i="19"/>
  <c r="G59" i="19"/>
  <c r="K48" i="19"/>
  <c r="K47" i="19"/>
  <c r="K46" i="19"/>
  <c r="K45" i="19"/>
  <c r="K44" i="19"/>
  <c r="K43" i="19"/>
  <c r="K42" i="19"/>
  <c r="J33" i="19"/>
  <c r="J49" i="19" s="1"/>
  <c r="H33" i="19"/>
  <c r="K19" i="19"/>
  <c r="J19" i="19"/>
  <c r="H19" i="19"/>
  <c r="G19" i="19"/>
  <c r="L18" i="19"/>
  <c r="I18" i="19"/>
  <c r="M18" i="19" s="1"/>
  <c r="L17" i="19"/>
  <c r="M17" i="19" s="1"/>
  <c r="I17" i="19"/>
  <c r="L16" i="19"/>
  <c r="I16" i="19"/>
  <c r="K207" i="30" l="1"/>
  <c r="C200" i="30" s="1"/>
  <c r="G210" i="30"/>
  <c r="G63" i="30"/>
  <c r="K158" i="30"/>
  <c r="C151" i="30" s="1"/>
  <c r="K160" i="30"/>
  <c r="K157" i="30"/>
  <c r="G161" i="30"/>
  <c r="K63" i="30"/>
  <c r="K109" i="30"/>
  <c r="K62" i="29"/>
  <c r="K210" i="29"/>
  <c r="C200" i="29"/>
  <c r="G210" i="29"/>
  <c r="C151" i="29"/>
  <c r="G63" i="29"/>
  <c r="K158" i="29"/>
  <c r="C102" i="29"/>
  <c r="C200" i="28"/>
  <c r="G210" i="28"/>
  <c r="K161" i="28"/>
  <c r="C151" i="28"/>
  <c r="G161" i="28"/>
  <c r="C102" i="28"/>
  <c r="K207" i="27"/>
  <c r="C200" i="27" s="1"/>
  <c r="K209" i="27"/>
  <c r="K160" i="27"/>
  <c r="K61" i="27"/>
  <c r="K158" i="27"/>
  <c r="C151" i="27" s="1"/>
  <c r="K157" i="27"/>
  <c r="K109" i="27"/>
  <c r="C102" i="27" s="1"/>
  <c r="K207" i="21"/>
  <c r="C200" i="21"/>
  <c r="K209" i="21"/>
  <c r="K158" i="21"/>
  <c r="C151" i="21" s="1"/>
  <c r="K161" i="21"/>
  <c r="G63" i="21"/>
  <c r="K210" i="20"/>
  <c r="C200" i="20"/>
  <c r="C151" i="20"/>
  <c r="K158" i="20"/>
  <c r="K210" i="19"/>
  <c r="G210" i="19"/>
  <c r="K62" i="19"/>
  <c r="K160" i="19"/>
  <c r="K158" i="19"/>
  <c r="C151" i="19" s="1"/>
  <c r="C53" i="30"/>
  <c r="K61" i="28"/>
  <c r="C53" i="28" s="1"/>
  <c r="G63" i="28"/>
  <c r="K60" i="28"/>
  <c r="K62" i="28"/>
  <c r="K60" i="27"/>
  <c r="K62" i="27"/>
  <c r="G63" i="27"/>
  <c r="K60" i="21"/>
  <c r="C53" i="21" s="1"/>
  <c r="K62" i="21"/>
  <c r="K63" i="21" s="1"/>
  <c r="I176" i="30"/>
  <c r="I180" i="30" s="1"/>
  <c r="K180" i="30"/>
  <c r="H196" i="30"/>
  <c r="K196" i="30" s="1"/>
  <c r="I128" i="30"/>
  <c r="I131" i="30" s="1"/>
  <c r="I130" i="30"/>
  <c r="K131" i="30"/>
  <c r="K147" i="30"/>
  <c r="K196" i="29"/>
  <c r="I177" i="29"/>
  <c r="I180" i="29" s="1"/>
  <c r="I179" i="29"/>
  <c r="K180" i="29"/>
  <c r="I127" i="29"/>
  <c r="K131" i="29"/>
  <c r="H147" i="29"/>
  <c r="K147" i="29" s="1"/>
  <c r="I176" i="28"/>
  <c r="K180" i="28"/>
  <c r="H196" i="28"/>
  <c r="H197" i="28" s="1"/>
  <c r="I178" i="28"/>
  <c r="I31" i="28"/>
  <c r="I128" i="28"/>
  <c r="I131" i="28" s="1"/>
  <c r="I130" i="28"/>
  <c r="K131" i="28"/>
  <c r="I29" i="28"/>
  <c r="C23" i="28"/>
  <c r="I176" i="27"/>
  <c r="K180" i="27"/>
  <c r="H196" i="27"/>
  <c r="K196" i="27" s="1"/>
  <c r="I178" i="27"/>
  <c r="I128" i="27"/>
  <c r="I131" i="27" s="1"/>
  <c r="I130" i="27"/>
  <c r="K131" i="27"/>
  <c r="I32" i="27"/>
  <c r="K33" i="27"/>
  <c r="H49" i="27"/>
  <c r="H50" i="27" s="1"/>
  <c r="I43" i="27" s="1"/>
  <c r="I30" i="27"/>
  <c r="C23" i="27" s="1"/>
  <c r="I178" i="21"/>
  <c r="K196" i="21"/>
  <c r="J147" i="21"/>
  <c r="J148" i="21" s="1"/>
  <c r="I32" i="21"/>
  <c r="C121" i="21"/>
  <c r="I30" i="21"/>
  <c r="I33" i="21" s="1"/>
  <c r="J196" i="20"/>
  <c r="J197" i="20" s="1"/>
  <c r="K131" i="20"/>
  <c r="I32" i="20"/>
  <c r="H147" i="20"/>
  <c r="H148" i="20" s="1"/>
  <c r="I143" i="20" s="1"/>
  <c r="J196" i="19"/>
  <c r="K196" i="19" s="1"/>
  <c r="C170" i="19"/>
  <c r="I129" i="19"/>
  <c r="I127" i="19"/>
  <c r="K131" i="19"/>
  <c r="H147" i="19"/>
  <c r="K147" i="19"/>
  <c r="I78" i="19"/>
  <c r="I80" i="19"/>
  <c r="I32" i="30"/>
  <c r="H49" i="30"/>
  <c r="H50" i="30" s="1"/>
  <c r="I31" i="30"/>
  <c r="I30" i="30"/>
  <c r="C23" i="30" s="1"/>
  <c r="I31" i="29"/>
  <c r="I29" i="29"/>
  <c r="I32" i="29"/>
  <c r="I33" i="28"/>
  <c r="I32" i="28"/>
  <c r="I31" i="27"/>
  <c r="I31" i="21"/>
  <c r="I31" i="20"/>
  <c r="K33" i="20"/>
  <c r="J49" i="20"/>
  <c r="J50" i="20" s="1"/>
  <c r="I29" i="20"/>
  <c r="I30" i="20"/>
  <c r="I32" i="19"/>
  <c r="I31" i="19"/>
  <c r="I30" i="19"/>
  <c r="C23" i="19" s="1"/>
  <c r="I29" i="19"/>
  <c r="K82" i="30"/>
  <c r="C72" i="30"/>
  <c r="H98" i="30"/>
  <c r="H99" i="30" s="1"/>
  <c r="K98" i="30"/>
  <c r="K98" i="29"/>
  <c r="C72" i="29"/>
  <c r="I82" i="29"/>
  <c r="I79" i="29"/>
  <c r="I81" i="29"/>
  <c r="K82" i="29"/>
  <c r="C72" i="28"/>
  <c r="I80" i="28"/>
  <c r="I78" i="28"/>
  <c r="K82" i="28"/>
  <c r="H98" i="28"/>
  <c r="H99" i="28" s="1"/>
  <c r="C72" i="27"/>
  <c r="I80" i="27"/>
  <c r="I78" i="27"/>
  <c r="K82" i="27"/>
  <c r="H98" i="27"/>
  <c r="K98" i="27" s="1"/>
  <c r="C72" i="21"/>
  <c r="I80" i="21"/>
  <c r="I78" i="21"/>
  <c r="K82" i="21"/>
  <c r="H98" i="21"/>
  <c r="H99" i="21" s="1"/>
  <c r="I92" i="21" s="1"/>
  <c r="I79" i="20"/>
  <c r="I81" i="20"/>
  <c r="K82" i="20"/>
  <c r="C72" i="20"/>
  <c r="I82" i="20"/>
  <c r="K98" i="19"/>
  <c r="I82" i="19"/>
  <c r="I79" i="19"/>
  <c r="C72" i="19" s="1"/>
  <c r="I81" i="19"/>
  <c r="K82" i="19"/>
  <c r="L19" i="30"/>
  <c r="M19" i="30" s="1"/>
  <c r="M17" i="30"/>
  <c r="L19" i="29"/>
  <c r="M17" i="29"/>
  <c r="M16" i="28"/>
  <c r="C9" i="28"/>
  <c r="I19" i="28"/>
  <c r="M18" i="28"/>
  <c r="L19" i="27"/>
  <c r="M18" i="27"/>
  <c r="L19" i="21"/>
  <c r="M19" i="21" s="1"/>
  <c r="M17" i="21"/>
  <c r="L19" i="20"/>
  <c r="M16" i="20"/>
  <c r="L19" i="19"/>
  <c r="M16" i="19"/>
  <c r="J50" i="30"/>
  <c r="J148" i="30"/>
  <c r="K33" i="30"/>
  <c r="I82" i="30"/>
  <c r="J99" i="30"/>
  <c r="K108" i="30"/>
  <c r="K110" i="30"/>
  <c r="C102" i="30" s="1"/>
  <c r="H148" i="30"/>
  <c r="I147" i="30" s="1"/>
  <c r="J197" i="30"/>
  <c r="K206" i="30"/>
  <c r="K210" i="30" s="1"/>
  <c r="I79" i="30"/>
  <c r="I177" i="30"/>
  <c r="H49" i="29"/>
  <c r="K49" i="29" s="1"/>
  <c r="K33" i="29"/>
  <c r="I19" i="29"/>
  <c r="C23" i="29"/>
  <c r="K61" i="29"/>
  <c r="C53" i="29" s="1"/>
  <c r="K59" i="29"/>
  <c r="J99" i="29"/>
  <c r="J197" i="29"/>
  <c r="J50" i="29"/>
  <c r="H99" i="29"/>
  <c r="I98" i="29" s="1"/>
  <c r="J148" i="29"/>
  <c r="K157" i="29"/>
  <c r="K161" i="29" s="1"/>
  <c r="H197" i="29"/>
  <c r="I128" i="29"/>
  <c r="I47" i="28"/>
  <c r="I45" i="28"/>
  <c r="I43" i="28"/>
  <c r="I48" i="28"/>
  <c r="I46" i="28"/>
  <c r="I44" i="28"/>
  <c r="I42" i="28"/>
  <c r="C36" i="28"/>
  <c r="M19" i="28"/>
  <c r="K112" i="28"/>
  <c r="K147" i="28"/>
  <c r="I49" i="28"/>
  <c r="I82" i="28"/>
  <c r="J99" i="28"/>
  <c r="K108" i="28"/>
  <c r="H148" i="28"/>
  <c r="K148" i="28" s="1"/>
  <c r="J197" i="28"/>
  <c r="K206" i="28"/>
  <c r="K210" i="28" s="1"/>
  <c r="J49" i="28"/>
  <c r="I79" i="28"/>
  <c r="I177" i="28"/>
  <c r="M19" i="27"/>
  <c r="K112" i="27"/>
  <c r="K147" i="27"/>
  <c r="I82" i="27"/>
  <c r="J99" i="27"/>
  <c r="K108" i="27"/>
  <c r="H148" i="27"/>
  <c r="J197" i="27"/>
  <c r="K206" i="27"/>
  <c r="J49" i="27"/>
  <c r="I79" i="27"/>
  <c r="I177" i="27"/>
  <c r="C170" i="27" s="1"/>
  <c r="C36" i="21"/>
  <c r="I47" i="21"/>
  <c r="I45" i="21"/>
  <c r="I43" i="21"/>
  <c r="I48" i="21"/>
  <c r="I46" i="21"/>
  <c r="I44" i="21"/>
  <c r="I42" i="21"/>
  <c r="I196" i="21"/>
  <c r="I96" i="21"/>
  <c r="I97" i="21"/>
  <c r="I95" i="21"/>
  <c r="I93" i="21"/>
  <c r="I94" i="21"/>
  <c r="I98" i="21"/>
  <c r="K112" i="21"/>
  <c r="I49" i="21"/>
  <c r="I82" i="21"/>
  <c r="J99" i="21"/>
  <c r="K99" i="21" s="1"/>
  <c r="K108" i="21"/>
  <c r="K110" i="21"/>
  <c r="C102" i="21" s="1"/>
  <c r="H148" i="21"/>
  <c r="K148" i="21" s="1"/>
  <c r="J197" i="21"/>
  <c r="K206" i="21"/>
  <c r="K210" i="21" s="1"/>
  <c r="J49" i="21"/>
  <c r="I79" i="21"/>
  <c r="I177" i="21"/>
  <c r="C170" i="21" s="1"/>
  <c r="H197" i="21"/>
  <c r="H99" i="20"/>
  <c r="M19" i="20"/>
  <c r="K98" i="20"/>
  <c r="J148" i="20"/>
  <c r="H197" i="20"/>
  <c r="H50" i="20"/>
  <c r="I49" i="20"/>
  <c r="I146" i="20"/>
  <c r="K196" i="20"/>
  <c r="C9" i="20"/>
  <c r="K61" i="20"/>
  <c r="C53" i="20" s="1"/>
  <c r="K157" i="20"/>
  <c r="K161" i="20" s="1"/>
  <c r="J99" i="20"/>
  <c r="K99" i="20" s="1"/>
  <c r="K59" i="20"/>
  <c r="I128" i="20"/>
  <c r="C121" i="20" s="1"/>
  <c r="H49" i="19"/>
  <c r="K49" i="19" s="1"/>
  <c r="K33" i="19"/>
  <c r="I19" i="19"/>
  <c r="K61" i="19"/>
  <c r="C53" i="19" s="1"/>
  <c r="K59" i="19"/>
  <c r="J99" i="19"/>
  <c r="H148" i="19"/>
  <c r="J197" i="19"/>
  <c r="J50" i="19"/>
  <c r="H99" i="19"/>
  <c r="I98" i="19" s="1"/>
  <c r="J148" i="19"/>
  <c r="K148" i="19" s="1"/>
  <c r="K157" i="19"/>
  <c r="K161" i="19" s="1"/>
  <c r="H197" i="19"/>
  <c r="I128" i="19"/>
  <c r="U16" i="26"/>
  <c r="V16" i="26"/>
  <c r="U17" i="26"/>
  <c r="V17" i="26"/>
  <c r="K19" i="26"/>
  <c r="K20" i="26"/>
  <c r="J20" i="26"/>
  <c r="J19" i="26"/>
  <c r="H20" i="26"/>
  <c r="G20" i="26"/>
  <c r="H19" i="26"/>
  <c r="G19" i="26"/>
  <c r="L20" i="26" l="1"/>
  <c r="K161" i="30"/>
  <c r="K63" i="29"/>
  <c r="K63" i="28"/>
  <c r="K210" i="27"/>
  <c r="K63" i="27"/>
  <c r="K161" i="27"/>
  <c r="C53" i="27"/>
  <c r="K63" i="20"/>
  <c r="K63" i="19"/>
  <c r="H99" i="27"/>
  <c r="I95" i="27" s="1"/>
  <c r="K197" i="21"/>
  <c r="I147" i="21"/>
  <c r="I91" i="21"/>
  <c r="I99" i="21" s="1"/>
  <c r="I147" i="20"/>
  <c r="I141" i="20"/>
  <c r="I140" i="20"/>
  <c r="I145" i="20"/>
  <c r="K148" i="20"/>
  <c r="I144" i="20"/>
  <c r="K147" i="20"/>
  <c r="K49" i="20"/>
  <c r="K50" i="20"/>
  <c r="H197" i="30"/>
  <c r="K197" i="30" s="1"/>
  <c r="C170" i="30"/>
  <c r="I33" i="30"/>
  <c r="C121" i="30"/>
  <c r="K197" i="29"/>
  <c r="C170" i="29"/>
  <c r="H148" i="29"/>
  <c r="K148" i="29" s="1"/>
  <c r="I33" i="29"/>
  <c r="I131" i="29"/>
  <c r="C121" i="29"/>
  <c r="K196" i="28"/>
  <c r="I180" i="28"/>
  <c r="C170" i="28"/>
  <c r="C121" i="28"/>
  <c r="I44" i="27"/>
  <c r="I45" i="27"/>
  <c r="I180" i="27"/>
  <c r="H197" i="27"/>
  <c r="I195" i="27" s="1"/>
  <c r="I33" i="27"/>
  <c r="I46" i="27"/>
  <c r="I47" i="27"/>
  <c r="I49" i="27"/>
  <c r="I48" i="27"/>
  <c r="C121" i="27"/>
  <c r="I42" i="27"/>
  <c r="I180" i="21"/>
  <c r="K147" i="21"/>
  <c r="C23" i="21"/>
  <c r="K197" i="20"/>
  <c r="I142" i="20"/>
  <c r="I148" i="20" s="1"/>
  <c r="I131" i="20"/>
  <c r="K197" i="19"/>
  <c r="I131" i="19"/>
  <c r="C121" i="19"/>
  <c r="I33" i="19"/>
  <c r="K49" i="30"/>
  <c r="I50" i="28"/>
  <c r="I50" i="21"/>
  <c r="C23" i="20"/>
  <c r="I33" i="20"/>
  <c r="K98" i="28"/>
  <c r="K99" i="28"/>
  <c r="K99" i="27"/>
  <c r="K98" i="21"/>
  <c r="M19" i="29"/>
  <c r="C9" i="29"/>
  <c r="I19" i="26"/>
  <c r="M19" i="19"/>
  <c r="C9" i="19"/>
  <c r="I48" i="30"/>
  <c r="I46" i="30"/>
  <c r="I44" i="30"/>
  <c r="I42" i="30"/>
  <c r="I47" i="30"/>
  <c r="I45" i="30"/>
  <c r="I43" i="30"/>
  <c r="I97" i="30"/>
  <c r="I95" i="30"/>
  <c r="I93" i="30"/>
  <c r="I91" i="30"/>
  <c r="I96" i="30"/>
  <c r="I94" i="30"/>
  <c r="I92" i="30"/>
  <c r="I98" i="30"/>
  <c r="K99" i="30"/>
  <c r="I191" i="30"/>
  <c r="I190" i="30"/>
  <c r="I145" i="30"/>
  <c r="I143" i="30"/>
  <c r="I141" i="30"/>
  <c r="I146" i="30"/>
  <c r="I144" i="30"/>
  <c r="I142" i="30"/>
  <c r="I140" i="30"/>
  <c r="K148" i="30"/>
  <c r="I49" i="30"/>
  <c r="K50" i="30"/>
  <c r="I96" i="29"/>
  <c r="I94" i="29"/>
  <c r="I92" i="29"/>
  <c r="I97" i="29"/>
  <c r="I95" i="29"/>
  <c r="I93" i="29"/>
  <c r="I91" i="29"/>
  <c r="I146" i="29"/>
  <c r="I194" i="29"/>
  <c r="I192" i="29"/>
  <c r="I190" i="29"/>
  <c r="I195" i="29"/>
  <c r="I193" i="29"/>
  <c r="I191" i="29"/>
  <c r="I189" i="29"/>
  <c r="K99" i="29"/>
  <c r="I196" i="29"/>
  <c r="H50" i="29"/>
  <c r="K50" i="29" s="1"/>
  <c r="I194" i="28"/>
  <c r="I192" i="28"/>
  <c r="I190" i="28"/>
  <c r="I195" i="28"/>
  <c r="I193" i="28"/>
  <c r="I191" i="28"/>
  <c r="I189" i="28"/>
  <c r="I20" i="26"/>
  <c r="I146" i="28"/>
  <c r="I144" i="28"/>
  <c r="I142" i="28"/>
  <c r="I140" i="28"/>
  <c r="I145" i="28"/>
  <c r="I143" i="28"/>
  <c r="I141" i="28"/>
  <c r="I147" i="28"/>
  <c r="I196" i="28"/>
  <c r="K197" i="28"/>
  <c r="I97" i="28"/>
  <c r="I95" i="28"/>
  <c r="I93" i="28"/>
  <c r="I91" i="28"/>
  <c r="I96" i="28"/>
  <c r="I94" i="28"/>
  <c r="I92" i="28"/>
  <c r="K49" i="28"/>
  <c r="J50" i="28"/>
  <c r="K50" i="28" s="1"/>
  <c r="I98" i="28"/>
  <c r="I191" i="27"/>
  <c r="I189" i="27"/>
  <c r="L19" i="26"/>
  <c r="I146" i="27"/>
  <c r="I144" i="27"/>
  <c r="I142" i="27"/>
  <c r="I140" i="27"/>
  <c r="I145" i="27"/>
  <c r="I143" i="27"/>
  <c r="I141" i="27"/>
  <c r="C36" i="27"/>
  <c r="I92" i="27"/>
  <c r="I97" i="27"/>
  <c r="I91" i="27"/>
  <c r="I94" i="27"/>
  <c r="I147" i="27"/>
  <c r="K49" i="27"/>
  <c r="J50" i="27"/>
  <c r="K50" i="27" s="1"/>
  <c r="K148" i="27"/>
  <c r="J50" i="21"/>
  <c r="K50" i="21" s="1"/>
  <c r="K49" i="21"/>
  <c r="I194" i="21"/>
  <c r="I192" i="21"/>
  <c r="I190" i="21"/>
  <c r="I195" i="21"/>
  <c r="I193" i="21"/>
  <c r="I191" i="21"/>
  <c r="I189" i="21"/>
  <c r="C85" i="21"/>
  <c r="I146" i="21"/>
  <c r="I142" i="21"/>
  <c r="I140" i="21"/>
  <c r="I145" i="21"/>
  <c r="I143" i="21"/>
  <c r="I141" i="21"/>
  <c r="I144" i="21"/>
  <c r="I195" i="20"/>
  <c r="I193" i="20"/>
  <c r="I191" i="20"/>
  <c r="I189" i="20"/>
  <c r="I194" i="20"/>
  <c r="I192" i="20"/>
  <c r="I190" i="20"/>
  <c r="I97" i="20"/>
  <c r="I95" i="20"/>
  <c r="I93" i="20"/>
  <c r="I91" i="20"/>
  <c r="I96" i="20"/>
  <c r="I94" i="20"/>
  <c r="I92" i="20"/>
  <c r="I47" i="20"/>
  <c r="I45" i="20"/>
  <c r="I43" i="20"/>
  <c r="I48" i="20"/>
  <c r="I46" i="20"/>
  <c r="I44" i="20"/>
  <c r="I42" i="20"/>
  <c r="C134" i="20"/>
  <c r="I196" i="20"/>
  <c r="I98" i="20"/>
  <c r="H50" i="19"/>
  <c r="I49" i="19" s="1"/>
  <c r="I96" i="19"/>
  <c r="I94" i="19"/>
  <c r="I92" i="19"/>
  <c r="I97" i="19"/>
  <c r="I95" i="19"/>
  <c r="I93" i="19"/>
  <c r="I91" i="19"/>
  <c r="I146" i="19"/>
  <c r="I144" i="19"/>
  <c r="I142" i="19"/>
  <c r="I140" i="19"/>
  <c r="I145" i="19"/>
  <c r="I143" i="19"/>
  <c r="I141" i="19"/>
  <c r="I147" i="19"/>
  <c r="I194" i="19"/>
  <c r="I192" i="19"/>
  <c r="I190" i="19"/>
  <c r="I195" i="19"/>
  <c r="I193" i="19"/>
  <c r="I191" i="19"/>
  <c r="I189" i="19"/>
  <c r="K99" i="19"/>
  <c r="K50" i="19"/>
  <c r="I196" i="19"/>
  <c r="I4" i="28"/>
  <c r="B4" i="28"/>
  <c r="I3" i="28"/>
  <c r="B3" i="28"/>
  <c r="I4" i="27"/>
  <c r="B4" i="27"/>
  <c r="I3" i="27"/>
  <c r="B3" i="27"/>
  <c r="M20" i="26" l="1"/>
  <c r="I192" i="30"/>
  <c r="I193" i="30"/>
  <c r="I194" i="30"/>
  <c r="I195" i="30"/>
  <c r="I197" i="30" s="1"/>
  <c r="I196" i="30"/>
  <c r="I189" i="30"/>
  <c r="I147" i="29"/>
  <c r="I145" i="29"/>
  <c r="K197" i="27"/>
  <c r="I190" i="27"/>
  <c r="I192" i="27"/>
  <c r="I93" i="27"/>
  <c r="I96" i="27"/>
  <c r="I99" i="27" s="1"/>
  <c r="I98" i="27"/>
  <c r="I141" i="29"/>
  <c r="I142" i="29"/>
  <c r="I143" i="29"/>
  <c r="I144" i="29"/>
  <c r="I140" i="29"/>
  <c r="I193" i="27"/>
  <c r="I197" i="27" s="1"/>
  <c r="I194" i="27"/>
  <c r="I196" i="27"/>
  <c r="I50" i="27"/>
  <c r="I49" i="29"/>
  <c r="M19" i="26"/>
  <c r="C183" i="30"/>
  <c r="I50" i="30"/>
  <c r="C36" i="30"/>
  <c r="I99" i="30"/>
  <c r="C85" i="30"/>
  <c r="I148" i="30"/>
  <c r="C134" i="30"/>
  <c r="I99" i="29"/>
  <c r="C85" i="29"/>
  <c r="I47" i="29"/>
  <c r="I45" i="29"/>
  <c r="I43" i="29"/>
  <c r="I48" i="29"/>
  <c r="I46" i="29"/>
  <c r="I44" i="29"/>
  <c r="I42" i="29"/>
  <c r="C134" i="29"/>
  <c r="I197" i="29"/>
  <c r="C183" i="29"/>
  <c r="I148" i="28"/>
  <c r="C134" i="28"/>
  <c r="I99" i="28"/>
  <c r="C85" i="28"/>
  <c r="I197" i="28"/>
  <c r="C183" i="28"/>
  <c r="I148" i="27"/>
  <c r="C134" i="27"/>
  <c r="C183" i="27"/>
  <c r="C85" i="27"/>
  <c r="I148" i="21"/>
  <c r="C134" i="21"/>
  <c r="I197" i="21"/>
  <c r="C183" i="21"/>
  <c r="I99" i="20"/>
  <c r="C85" i="20"/>
  <c r="I197" i="20"/>
  <c r="C183" i="20"/>
  <c r="I50" i="20"/>
  <c r="C36" i="20"/>
  <c r="I197" i="19"/>
  <c r="C183" i="19"/>
  <c r="I148" i="19"/>
  <c r="C134" i="19"/>
  <c r="I99" i="19"/>
  <c r="C85" i="19"/>
  <c r="I47" i="19"/>
  <c r="I45" i="19"/>
  <c r="I43" i="19"/>
  <c r="I48" i="19"/>
  <c r="I46" i="19"/>
  <c r="I44" i="19"/>
  <c r="I42" i="19"/>
  <c r="I148" i="29" l="1"/>
  <c r="I50" i="29"/>
  <c r="C36" i="29"/>
  <c r="I50" i="19"/>
  <c r="C36" i="19"/>
  <c r="K146" i="18" l="1"/>
  <c r="K145" i="18"/>
  <c r="K144" i="18"/>
  <c r="K143" i="18"/>
  <c r="K142" i="18"/>
  <c r="K141" i="18"/>
  <c r="K140" i="18"/>
  <c r="J180" i="18"/>
  <c r="J196" i="18" s="1"/>
  <c r="H180" i="18"/>
  <c r="K179" i="18"/>
  <c r="K178" i="18"/>
  <c r="K177" i="18"/>
  <c r="K176" i="18"/>
  <c r="J131" i="18"/>
  <c r="J147" i="18" s="1"/>
  <c r="J148" i="18" s="1"/>
  <c r="H131" i="18"/>
  <c r="K130" i="18"/>
  <c r="K129" i="18"/>
  <c r="K128" i="18"/>
  <c r="K127" i="18"/>
  <c r="C170" i="18" l="1"/>
  <c r="K131" i="18"/>
  <c r="K180" i="18"/>
  <c r="H196" i="18"/>
  <c r="I176" i="18"/>
  <c r="H147" i="18"/>
  <c r="K147" i="18" s="1"/>
  <c r="I178" i="18"/>
  <c r="I177" i="18"/>
  <c r="I179" i="18"/>
  <c r="I127" i="18"/>
  <c r="C121" i="18" s="1"/>
  <c r="I129" i="18"/>
  <c r="I128" i="18"/>
  <c r="I130" i="18"/>
  <c r="I180" i="18" l="1"/>
  <c r="I131" i="18"/>
  <c r="H148" i="18"/>
  <c r="I142" i="18" s="1"/>
  <c r="I145" i="18" l="1"/>
  <c r="I140" i="18"/>
  <c r="I144" i="18"/>
  <c r="I143" i="18"/>
  <c r="I146" i="18"/>
  <c r="I141" i="18"/>
  <c r="I147" i="18"/>
  <c r="K148" i="18"/>
  <c r="J97" i="26"/>
  <c r="H97" i="26"/>
  <c r="I97" i="26" s="1"/>
  <c r="K96" i="26"/>
  <c r="K95" i="26"/>
  <c r="K94" i="26"/>
  <c r="K93" i="26"/>
  <c r="K92" i="26"/>
  <c r="K91" i="26"/>
  <c r="K90" i="26"/>
  <c r="K89" i="26"/>
  <c r="I148" i="18" l="1"/>
  <c r="I96" i="26"/>
  <c r="I92" i="26"/>
  <c r="I90" i="26"/>
  <c r="I94" i="26"/>
  <c r="K97" i="26"/>
  <c r="I91" i="26"/>
  <c r="I95" i="26"/>
  <c r="I89" i="26"/>
  <c r="C83" i="26" s="1"/>
  <c r="I93" i="26"/>
  <c r="U14" i="26"/>
  <c r="U13" i="26"/>
  <c r="U12" i="26"/>
  <c r="U15" i="26"/>
  <c r="C134" i="18" l="1"/>
  <c r="U66" i="26" l="1"/>
  <c r="U67" i="26"/>
  <c r="U65" i="26"/>
  <c r="V15" i="26" l="1"/>
  <c r="V14" i="26"/>
  <c r="V13" i="26"/>
  <c r="V12" i="26"/>
  <c r="M59" i="18" l="1"/>
  <c r="I3" i="26"/>
  <c r="K74" i="26"/>
  <c r="K75" i="26"/>
  <c r="B4" i="26"/>
  <c r="B3" i="26"/>
  <c r="G35" i="26" l="1"/>
  <c r="I54" i="26"/>
  <c r="J36" i="26"/>
  <c r="M32" i="26"/>
  <c r="G33" i="26"/>
  <c r="I36" i="26"/>
  <c r="H36" i="26"/>
  <c r="K73" i="26"/>
  <c r="J76" i="26"/>
  <c r="L54" i="26"/>
  <c r="L56" i="26"/>
  <c r="H57" i="26"/>
  <c r="I55" i="26"/>
  <c r="J57" i="26"/>
  <c r="K57" i="26"/>
  <c r="I56" i="26"/>
  <c r="H76" i="26"/>
  <c r="I74" i="26" s="1"/>
  <c r="K72" i="26"/>
  <c r="L55" i="26"/>
  <c r="G57" i="26"/>
  <c r="G34" i="26"/>
  <c r="G32" i="26"/>
  <c r="K33" i="26" l="1"/>
  <c r="G36" i="26"/>
  <c r="K35" i="26"/>
  <c r="K32" i="26"/>
  <c r="K34" i="26"/>
  <c r="I75" i="26"/>
  <c r="K76" i="26"/>
  <c r="I73" i="26"/>
  <c r="C66" i="26" s="1"/>
  <c r="L57" i="26"/>
  <c r="I57" i="26"/>
  <c r="I72" i="26"/>
  <c r="C26" i="26" l="1"/>
  <c r="K36" i="26"/>
  <c r="I76" i="26"/>
  <c r="I4" i="21" l="1"/>
  <c r="B4" i="21"/>
  <c r="I3" i="21"/>
  <c r="B3" i="21"/>
  <c r="I4" i="20"/>
  <c r="B4" i="20"/>
  <c r="I3" i="20"/>
  <c r="B3" i="20"/>
  <c r="I4" i="19"/>
  <c r="B4" i="19"/>
  <c r="I3" i="19"/>
  <c r="B3" i="19"/>
  <c r="J63" i="18" l="1"/>
  <c r="G59" i="18"/>
  <c r="H63" i="18"/>
  <c r="G61" i="18"/>
  <c r="K48" i="18"/>
  <c r="K47" i="18"/>
  <c r="K46" i="18"/>
  <c r="K45" i="18"/>
  <c r="K44" i="18"/>
  <c r="K43" i="18"/>
  <c r="K42" i="18"/>
  <c r="J33" i="18"/>
  <c r="J49" i="18" s="1"/>
  <c r="J50" i="18" s="1"/>
  <c r="K31" i="18"/>
  <c r="K30" i="18"/>
  <c r="I4" i="18"/>
  <c r="I3" i="18"/>
  <c r="B4" i="18"/>
  <c r="B3" i="18"/>
  <c r="K62" i="18" l="1"/>
  <c r="K32" i="18"/>
  <c r="I63" i="18"/>
  <c r="G63" i="18" s="1"/>
  <c r="G62" i="18"/>
  <c r="K61" i="18"/>
  <c r="K59" i="18"/>
  <c r="K60" i="18"/>
  <c r="G60" i="18"/>
  <c r="K29" i="18"/>
  <c r="H33" i="18"/>
  <c r="J210" i="18"/>
  <c r="I210" i="18"/>
  <c r="H210" i="18"/>
  <c r="G209" i="18"/>
  <c r="G208" i="18"/>
  <c r="G207" i="18"/>
  <c r="G206" i="18"/>
  <c r="C53" i="18" l="1"/>
  <c r="K33" i="18"/>
  <c r="H49" i="18"/>
  <c r="I29" i="18"/>
  <c r="K207" i="18"/>
  <c r="C200" i="18" s="1"/>
  <c r="K209" i="18"/>
  <c r="K206" i="18"/>
  <c r="K63" i="18"/>
  <c r="I32" i="18"/>
  <c r="I31" i="18"/>
  <c r="I30" i="18"/>
  <c r="K208" i="18"/>
  <c r="G210" i="18"/>
  <c r="C23" i="18" l="1"/>
  <c r="K49" i="18"/>
  <c r="H50" i="18"/>
  <c r="I49" i="18" s="1"/>
  <c r="K210" i="18"/>
  <c r="I33" i="18"/>
  <c r="J197" i="18"/>
  <c r="H197" i="18"/>
  <c r="K196" i="18"/>
  <c r="K195" i="18"/>
  <c r="K194" i="18"/>
  <c r="K193" i="18"/>
  <c r="K192" i="18"/>
  <c r="K191" i="18"/>
  <c r="K190" i="18"/>
  <c r="K189" i="18"/>
  <c r="I48" i="18" l="1"/>
  <c r="K50" i="18"/>
  <c r="I45" i="18"/>
  <c r="I44" i="18"/>
  <c r="I43" i="18"/>
  <c r="I42" i="18"/>
  <c r="I47" i="18"/>
  <c r="I46" i="18"/>
  <c r="K197" i="18"/>
  <c r="I191" i="18"/>
  <c r="I196" i="18"/>
  <c r="I189" i="18"/>
  <c r="C183" i="18" s="1"/>
  <c r="I193" i="18"/>
  <c r="I195" i="18"/>
  <c r="I192" i="18"/>
  <c r="I190" i="18"/>
  <c r="I194" i="18"/>
  <c r="C36" i="18" l="1"/>
  <c r="I50" i="18"/>
  <c r="I197" i="18"/>
  <c r="J161" i="18"/>
  <c r="I161" i="18"/>
  <c r="H161" i="18"/>
  <c r="G160" i="18"/>
  <c r="G159" i="18"/>
  <c r="G158" i="18"/>
  <c r="G157" i="18"/>
  <c r="K159" i="18" l="1"/>
  <c r="C151" i="18" s="1"/>
  <c r="K158" i="18"/>
  <c r="K160" i="18"/>
  <c r="K157" i="18"/>
  <c r="G161" i="18"/>
  <c r="K161" i="18" l="1"/>
  <c r="H112" i="18"/>
  <c r="I112" i="18"/>
  <c r="J112" i="18"/>
  <c r="G109" i="18"/>
  <c r="G110" i="18"/>
  <c r="G111" i="18"/>
  <c r="G108" i="18"/>
  <c r="K112" i="18" l="1"/>
  <c r="K109" i="18"/>
  <c r="C102" i="18" s="1"/>
  <c r="K111" i="18"/>
  <c r="G112" i="18"/>
  <c r="K110" i="18"/>
  <c r="K108" i="18"/>
  <c r="K97" i="18"/>
  <c r="K96" i="18"/>
  <c r="K95" i="18"/>
  <c r="K94" i="18"/>
  <c r="K93" i="18"/>
  <c r="K92" i="18"/>
  <c r="K91" i="18"/>
  <c r="J82" i="18"/>
  <c r="J98" i="18" s="1"/>
  <c r="J99" i="18" s="1"/>
  <c r="H82" i="18"/>
  <c r="H98" i="18" s="1"/>
  <c r="K81" i="18"/>
  <c r="K80" i="18"/>
  <c r="K79" i="18"/>
  <c r="K78" i="18"/>
  <c r="K82" i="18" l="1"/>
  <c r="I79" i="18"/>
  <c r="I78" i="18"/>
  <c r="C72" i="18" s="1"/>
  <c r="I80" i="18"/>
  <c r="I82" i="18"/>
  <c r="I81" i="18"/>
  <c r="K18" i="26" l="1"/>
  <c r="J18" i="26"/>
  <c r="H18" i="26"/>
  <c r="G18" i="26"/>
  <c r="K17" i="26"/>
  <c r="J17" i="26"/>
  <c r="H17" i="26"/>
  <c r="G17" i="26"/>
  <c r="K16" i="26"/>
  <c r="J16" i="26"/>
  <c r="H16" i="26"/>
  <c r="G16" i="26"/>
  <c r="J19" i="18"/>
  <c r="J15" i="26" s="1"/>
  <c r="K19" i="18"/>
  <c r="K15" i="26" s="1"/>
  <c r="L23" i="26" s="1"/>
  <c r="I17" i="26" l="1"/>
  <c r="I16" i="26"/>
  <c r="I18" i="26"/>
  <c r="L18" i="26"/>
  <c r="L17" i="26"/>
  <c r="L16" i="26"/>
  <c r="L15" i="26"/>
  <c r="M17" i="26" l="1"/>
  <c r="M18" i="26"/>
  <c r="M16" i="26"/>
  <c r="G19" i="18"/>
  <c r="G15" i="26" s="1"/>
  <c r="H19" i="18"/>
  <c r="H15" i="26" l="1"/>
  <c r="I23" i="26" s="1"/>
  <c r="M23" i="26" s="1"/>
  <c r="L19" i="18"/>
  <c r="L18" i="18"/>
  <c r="L17" i="18"/>
  <c r="L16" i="18"/>
  <c r="I17" i="18"/>
  <c r="I18" i="18"/>
  <c r="I19" i="18"/>
  <c r="I16" i="18"/>
  <c r="M18" i="18" l="1"/>
  <c r="M17" i="18"/>
  <c r="C9" i="18"/>
  <c r="I15" i="26"/>
  <c r="M15" i="26" s="1"/>
  <c r="M16" i="18"/>
  <c r="M19" i="18"/>
  <c r="K98" i="18" l="1"/>
  <c r="H99" i="18"/>
  <c r="I95" i="18" s="1"/>
  <c r="I96" i="18" l="1"/>
  <c r="I97" i="18"/>
  <c r="I92" i="18"/>
  <c r="I93" i="18"/>
  <c r="I91" i="18"/>
  <c r="I98" i="18"/>
  <c r="I94" i="18"/>
  <c r="K99" i="18"/>
  <c r="I99" i="18" l="1"/>
  <c r="C85" i="18"/>
</calcChain>
</file>

<file path=xl/sharedStrings.xml><?xml version="1.0" encoding="utf-8"?>
<sst xmlns="http://schemas.openxmlformats.org/spreadsheetml/2006/main" count="1724" uniqueCount="121">
  <si>
    <t>Total</t>
  </si>
  <si>
    <t>(Millones S/)</t>
  </si>
  <si>
    <t>Índice</t>
  </si>
  <si>
    <t>Part. %</t>
  </si>
  <si>
    <t>Región</t>
  </si>
  <si>
    <t>Gobiernos Locales</t>
  </si>
  <si>
    <t>Presupuesto</t>
  </si>
  <si>
    <t>Devengado</t>
  </si>
  <si>
    <t>Avance</t>
  </si>
  <si>
    <t>Gobierno Nacional</t>
  </si>
  <si>
    <t>Gobierno Regional</t>
  </si>
  <si>
    <t>Niveles de Gobierno</t>
  </si>
  <si>
    <t xml:space="preserve"> (Millones S/)</t>
  </si>
  <si>
    <t>Productivo</t>
  </si>
  <si>
    <t>Social</t>
  </si>
  <si>
    <t>Administrativo</t>
  </si>
  <si>
    <t xml:space="preserve">Part. % </t>
  </si>
  <si>
    <t>Ejecución</t>
  </si>
  <si>
    <t>Avance (%)</t>
  </si>
  <si>
    <t>2. Ejecución de proyectos de inversión pública por el Gobierno Nacional en la región</t>
  </si>
  <si>
    <t>PIM</t>
  </si>
  <si>
    <t>Devengado </t>
  </si>
  <si>
    <t>SECTOR</t>
  </si>
  <si>
    <t>Orden y justicia</t>
  </si>
  <si>
    <t>N° Proyectos</t>
  </si>
  <si>
    <t>Nivel de avance</t>
  </si>
  <si>
    <t>No ejecutado</t>
  </si>
  <si>
    <t>Menor al 50%</t>
  </si>
  <si>
    <t>Mayor al 50%</t>
  </si>
  <si>
    <t>Al 100%</t>
  </si>
  <si>
    <t>3. Ejecución de proyectos de inversión pública por el Gobierno Regional</t>
  </si>
  <si>
    <t>4. Ejecución de proyectos de inversión pública por los Gobiernos Locales</t>
  </si>
  <si>
    <t>Tipo de Proyecto</t>
  </si>
  <si>
    <t>(PIM y Devengado en Millones de S/)</t>
  </si>
  <si>
    <t>1. Ejecución del de proyectos de inversión pública en la Región</t>
  </si>
  <si>
    <t>1.Ejecución del de proyectos de inversión pública en la Macroregión</t>
  </si>
  <si>
    <t>N° de proyectos con avance</t>
  </si>
  <si>
    <t>2. Ejecución de la Inversión Pública por Niveles de Gobierno en la Macro Región</t>
  </si>
  <si>
    <t>3. Ejecución de la Inversión Pública por tipo de Intervenciones  en la Macro Región</t>
  </si>
  <si>
    <t>Ejecutado</t>
  </si>
  <si>
    <t>No Ejecutado</t>
  </si>
  <si>
    <t>dep</t>
  </si>
  <si>
    <t>Avance (% del presupuesto)</t>
  </si>
  <si>
    <t>Nivel de Gob</t>
  </si>
  <si>
    <t>Por Ejecutar</t>
  </si>
  <si>
    <t>GN</t>
  </si>
  <si>
    <t>GR</t>
  </si>
  <si>
    <t>GL</t>
  </si>
  <si>
    <t>TRANSPORTE</t>
  </si>
  <si>
    <t>SANEAMIENTO</t>
  </si>
  <si>
    <t>EDUCACION</t>
  </si>
  <si>
    <t>AGROPECUARIA</t>
  </si>
  <si>
    <t>PLANEAMIENTO, GESTION Y RESERVA DE CONTINGENCIA</t>
  </si>
  <si>
    <t>OTROS</t>
  </si>
  <si>
    <t>SALUD</t>
  </si>
  <si>
    <t>Presupuesto Ejecutado</t>
  </si>
  <si>
    <t xml:space="preserve">Ejecución del Presupuesto para proyectos de inversión pública  2018,  por niveles de gobierno  
</t>
  </si>
  <si>
    <t>2018 *</t>
  </si>
  <si>
    <t>Ejecución del Presupuesto para proyectos de inversión pública  en la Región,  por tipo de intervención 2018</t>
  </si>
  <si>
    <t xml:space="preserve">Ejecución del Presupuesto para proyectos de inversión pública  2018,  por Niveles de Gobierno  
</t>
  </si>
  <si>
    <t>Ejecución del Presupuesto para proyectos de inversión pública  en la región,  por Tipo de intervención 2018*</t>
  </si>
  <si>
    <t>Ejecución del Presupuesto para proyectos de inversión pública en la región,  por sectores 2018</t>
  </si>
  <si>
    <t>Ejecución del Presupuesto para proyectos de inversión pública  del GN,  por tipo de intervención 2018</t>
  </si>
  <si>
    <t>Ejecución del Presupuesto para proyectos de inversión pública  del GR,  por tipo de intervención 2018</t>
  </si>
  <si>
    <t>Ejecución del Presupuesto para proyectos de inversión pública  de los GL,  por tipo de intervención 2018</t>
  </si>
  <si>
    <t>Ejecución del Presupuesto para proyectos de inversión pública del GN,  por sectores 2018</t>
  </si>
  <si>
    <t>Ejecución del Presupuesto para proyectos de inversión pública del GR,  por sectores 2018</t>
  </si>
  <si>
    <t>Ejecución del Presupuesto para proyectos de inversión pública de los GL,  por sectores 2018</t>
  </si>
  <si>
    <t>Número de proyectos de inversión pública  en la región por nivel de avance, 2018</t>
  </si>
  <si>
    <t>Número de proyectos de inversión pública del GN  por nivel de avance, 2018</t>
  </si>
  <si>
    <t>Número de proyectos de inversión pública de los GL  por nivel de avance, 2018</t>
  </si>
  <si>
    <t>Número de proyectos de inversión pública del GR  por nivel de avance, 2018</t>
  </si>
  <si>
    <t>Número de proyectos de inversión pública  y nivel de avance en la macro región, 2018</t>
  </si>
  <si>
    <t>4. Ejecución del Presupuesto para proyectos de inversión pública en la macro región,  por sectores 2018</t>
  </si>
  <si>
    <t>2018*</t>
  </si>
  <si>
    <t>Ejecución del Presupuesto para proyectos de inversión pública en la macro región,  por sectores 2018</t>
  </si>
  <si>
    <t>Ejecución del Presupuesto para proyectos de inversión pública  2018</t>
  </si>
  <si>
    <t>CULTURA Y DEPORTE</t>
  </si>
  <si>
    <t>Centro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</si>
  <si>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</si>
  <si>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</si>
  <si>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</si>
  <si>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</si>
  <si>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</si>
  <si>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</si>
  <si>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</si>
  <si>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</si>
  <si>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Fuente: MEF, consulta amigable al 18 de julio 2018                                                                                                                           Elaboración: CIE-PERUCÁMARAS</t>
  </si>
  <si>
    <t>Fuente: MEF, consulta amigable al 18 de julio  del 2018                                           Elaboración: CIE-PERUCÁMARAS</t>
  </si>
  <si>
    <t>18 de junio</t>
  </si>
  <si>
    <t>VIVIENDA Y DESARROLLO URBANO</t>
  </si>
  <si>
    <t>JUSTICIA</t>
  </si>
  <si>
    <t>TURISMO</t>
  </si>
  <si>
    <t>AMBIENTE</t>
  </si>
  <si>
    <t>ORDEN PUBLICO Y SEGURIDAD</t>
  </si>
  <si>
    <t>ENERGIA</t>
  </si>
  <si>
    <t>COMUNICACIONES</t>
  </si>
  <si>
    <t>INDUSTRIA</t>
  </si>
  <si>
    <t>PESCA</t>
  </si>
  <si>
    <t>DEFENSA Y SEGURIDAD NACIONAL</t>
  </si>
  <si>
    <t>Fuente: MEF, consulta amigable 18 de julio 2018                                                                                                                       Elaboración: CIE-PERUCÁMARAS</t>
  </si>
  <si>
    <t>A la fecha en la rmacro región Sur se vienen ejecutando S/ 2,798.2 milllones en proyectos de inversión pública, equivalente a un avance en la ejecución del presupuesto del 25,3%. Por niveles de gobierno, el Gobierno Nacional viene ejecutando el 23,7% del presupuesto para esta región, seguido del Gobierno Regional (23,7%) y de los gobiernos locales en conjunto que tienen una ejecución del 27,2%</t>
  </si>
  <si>
    <t>Fuente: MEF, consulta amigable al 18 de julio del 2018                                           Elaboración: CIE-PERUCÁMARAS</t>
  </si>
  <si>
    <t>Fuente: MEF, consulta amigable 18 de julio  2018                                                                                                                       Elaboración: CIE-PERUCÁMARAS</t>
  </si>
  <si>
    <t>CENTRO</t>
  </si>
  <si>
    <t>%. Presup</t>
  </si>
  <si>
    <t>p.p</t>
  </si>
  <si>
    <t>al 18 de julio  la macro región sur  viene ejecutando el 25,3% de su presupuesto para ejecución de proyectos de inversión pública 2018. La región Junín  tiene el mayor   nivel de ejecución (27,3%), seguido de la región Apurímac y  la región Ayacucho, ambas con 26,5%.</t>
  </si>
  <si>
    <t>Presupuesto 2018 (Millones S/)</t>
  </si>
  <si>
    <t>Información ampliada del Reporte Regional de la Macro Región Centro - Edición N° 300</t>
  </si>
  <si>
    <t>“Ejecución de presupuesto para proyectos de inversión pública – Junio 2018”</t>
  </si>
  <si>
    <t>Lunes, 23 de julio de 2018</t>
  </si>
  <si>
    <t>Macro Región Centro: Ejecución del presupuesto para proyectos de inversión, 2017 - Junio 2018</t>
  </si>
  <si>
    <t>Áncash: Ejecución del presupuesto para proyectos de inversión, 2017 - Junio 2018</t>
  </si>
  <si>
    <t>Apurímac: Ejecución del presupuesto para proyectos de inversión, 2017 - Junio 2018</t>
  </si>
  <si>
    <t>Ayacucho: Ejecución del presupuesto para proyectos de inversión, 2017 - Junio 2018</t>
  </si>
  <si>
    <t>Huancavelica: Ejecución del presupuesto para proyectos de inversión, 2017 - Junio 2018</t>
  </si>
  <si>
    <t>Huánuco: Ejecución del presupuesto para proyectos de inversión, 2017 - Junio 2018</t>
  </si>
  <si>
    <t>Ica: Ejecución del presupuesto para proyectos de inversión, 2017 - Junio 2018</t>
  </si>
  <si>
    <t>Junín: Ejecución del presupuesto para proyectos de inversión, 2017 - Junio 2018</t>
  </si>
  <si>
    <t>Pasco: Ejecución del presupuesto para proyectos de inversión, 2017 -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</si>
</sst>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  <numFmt numFmtId="173" formatCode="_ * #,##0_ ;_ * \-#,##0_ ;_ * &quot;-&quot;??_ ;_ @_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name val="Times New Roman"/>
      <family val="1"/>
    </font>
    <font>
      <b/>
      <sz val="16"/>
      <name val="Arial"/>
      <family val="2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Arial Narrow"/>
      <family val="2"/>
    </font>
    <font>
      <i/>
      <sz val="8"/>
      <color rgb="FFFF0000"/>
      <name val="Calibri"/>
      <family val="2"/>
      <scheme val="minor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6"/>
      <name val="Times New Roman"/>
      <family val="1"/>
    </font>
    <font>
      <sz val="11"/>
      <color theme="0" tint="-0.34998626667073579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i/>
      <sz val="8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/>
    <xf numFmtId="0" fontId="3" fillId="2" borderId="0" xfId="2" applyFill="1"/>
    <xf numFmtId="165" fontId="2" fillId="2" borderId="13" xfId="0" applyNumberFormat="1" applyFont="1" applyFill="1" applyBorder="1" applyAlignment="1">
      <alignment vertical="center"/>
    </xf>
    <xf numFmtId="164" fontId="2" fillId="2" borderId="13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/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/>
    <xf numFmtId="165" fontId="2" fillId="3" borderId="13" xfId="0" applyNumberFormat="1" applyFont="1" applyFill="1" applyBorder="1" applyAlignment="1">
      <alignment vertical="center"/>
    </xf>
    <xf numFmtId="165" fontId="2" fillId="3" borderId="13" xfId="0" applyNumberFormat="1" applyFont="1" applyFill="1" applyBorder="1"/>
    <xf numFmtId="164" fontId="2" fillId="3" borderId="13" xfId="1" applyNumberFormat="1" applyFont="1" applyFill="1" applyBorder="1" applyAlignment="1">
      <alignment vertical="center"/>
    </xf>
    <xf numFmtId="172" fontId="9" fillId="2" borderId="0" xfId="1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/>
    <xf numFmtId="0" fontId="2" fillId="5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3" borderId="15" xfId="0" applyFont="1" applyFill="1" applyBorder="1"/>
    <xf numFmtId="164" fontId="2" fillId="3" borderId="13" xfId="1" applyNumberFormat="1" applyFont="1" applyFill="1" applyBorder="1"/>
    <xf numFmtId="164" fontId="2" fillId="2" borderId="13" xfId="1" applyNumberFormat="1" applyFont="1" applyFill="1" applyBorder="1"/>
    <xf numFmtId="172" fontId="2" fillId="5" borderId="13" xfId="0" applyNumberFormat="1" applyFont="1" applyFill="1" applyBorder="1" applyAlignment="1">
      <alignment horizontal="center" vertical="center"/>
    </xf>
    <xf numFmtId="0" fontId="7" fillId="2" borderId="16" xfId="0" applyFont="1" applyFill="1" applyBorder="1"/>
    <xf numFmtId="0" fontId="7" fillId="3" borderId="16" xfId="0" applyFont="1" applyFill="1" applyBorder="1"/>
    <xf numFmtId="0" fontId="7" fillId="2" borderId="0" xfId="0" applyFont="1" applyFill="1" applyBorder="1"/>
    <xf numFmtId="3" fontId="2" fillId="3" borderId="13" xfId="0" applyNumberFormat="1" applyFont="1" applyFill="1" applyBorder="1"/>
    <xf numFmtId="0" fontId="9" fillId="5" borderId="13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3" borderId="13" xfId="0" applyFont="1" applyFill="1" applyBorder="1"/>
    <xf numFmtId="3" fontId="7" fillId="2" borderId="0" xfId="0" applyNumberFormat="1" applyFont="1" applyFill="1" applyBorder="1"/>
    <xf numFmtId="0" fontId="16" fillId="2" borderId="0" xfId="0" applyFont="1" applyFill="1"/>
    <xf numFmtId="0" fontId="17" fillId="2" borderId="0" xfId="0" applyFont="1" applyFill="1"/>
    <xf numFmtId="172" fontId="17" fillId="2" borderId="0" xfId="0" applyNumberFormat="1" applyFont="1" applyFill="1"/>
    <xf numFmtId="164" fontId="17" fillId="2" borderId="0" xfId="1" applyNumberFormat="1" applyFont="1" applyFill="1"/>
    <xf numFmtId="172" fontId="16" fillId="2" borderId="0" xfId="0" applyNumberFormat="1" applyFont="1" applyFill="1"/>
    <xf numFmtId="164" fontId="16" fillId="2" borderId="0" xfId="1" applyNumberFormat="1" applyFont="1" applyFill="1"/>
    <xf numFmtId="165" fontId="16" fillId="2" borderId="0" xfId="0" applyNumberFormat="1" applyFont="1" applyFill="1"/>
    <xf numFmtId="0" fontId="16" fillId="2" borderId="0" xfId="0" applyFont="1" applyFill="1" applyAlignment="1">
      <alignment horizontal="center" vertical="center"/>
    </xf>
    <xf numFmtId="164" fontId="11" fillId="2" borderId="0" xfId="1" applyNumberFormat="1" applyFont="1" applyFill="1" applyBorder="1"/>
    <xf numFmtId="0" fontId="18" fillId="2" borderId="0" xfId="0" applyFont="1" applyFill="1"/>
    <xf numFmtId="172" fontId="2" fillId="3" borderId="13" xfId="0" applyNumberFormat="1" applyFont="1" applyFill="1" applyBorder="1"/>
    <xf numFmtId="0" fontId="7" fillId="2" borderId="5" xfId="0" applyFont="1" applyFill="1" applyBorder="1"/>
    <xf numFmtId="0" fontId="2" fillId="3" borderId="13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 applyAlignment="1"/>
    <xf numFmtId="0" fontId="10" fillId="2" borderId="5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top" wrapText="1"/>
    </xf>
    <xf numFmtId="0" fontId="11" fillId="4" borderId="1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0" fontId="3" fillId="0" borderId="0" xfId="2"/>
    <xf numFmtId="0" fontId="20" fillId="2" borderId="0" xfId="0" applyFont="1" applyFill="1" applyBorder="1"/>
    <xf numFmtId="0" fontId="21" fillId="2" borderId="0" xfId="0" applyFont="1" applyFill="1"/>
    <xf numFmtId="0" fontId="21" fillId="2" borderId="4" xfId="0" applyFont="1" applyFill="1" applyBorder="1"/>
    <xf numFmtId="0" fontId="21" fillId="2" borderId="0" xfId="0" applyFont="1" applyFill="1" applyBorder="1"/>
    <xf numFmtId="0" fontId="21" fillId="2" borderId="5" xfId="0" applyFont="1" applyFill="1" applyBorder="1"/>
    <xf numFmtId="172" fontId="20" fillId="2" borderId="0" xfId="0" applyNumberFormat="1" applyFont="1" applyFill="1" applyBorder="1"/>
    <xf numFmtId="0" fontId="21" fillId="2" borderId="6" xfId="0" applyFont="1" applyFill="1" applyBorder="1"/>
    <xf numFmtId="0" fontId="21" fillId="2" borderId="7" xfId="0" applyFont="1" applyFill="1" applyBorder="1"/>
    <xf numFmtId="0" fontId="21" fillId="2" borderId="8" xfId="0" applyFont="1" applyFill="1" applyBorder="1"/>
    <xf numFmtId="0" fontId="21" fillId="6" borderId="1" xfId="0" applyFont="1" applyFill="1" applyBorder="1"/>
    <xf numFmtId="0" fontId="21" fillId="6" borderId="2" xfId="0" applyFont="1" applyFill="1" applyBorder="1"/>
    <xf numFmtId="0" fontId="21" fillId="6" borderId="3" xfId="0" applyFont="1" applyFill="1" applyBorder="1"/>
    <xf numFmtId="164" fontId="9" fillId="2" borderId="0" xfId="1" applyNumberFormat="1" applyFont="1" applyFill="1" applyBorder="1" applyAlignment="1">
      <alignment horizontal="right" vertical="center"/>
    </xf>
    <xf numFmtId="172" fontId="2" fillId="2" borderId="0" xfId="0" applyNumberFormat="1" applyFont="1" applyFill="1" applyBorder="1"/>
    <xf numFmtId="164" fontId="2" fillId="2" borderId="0" xfId="1" applyNumberFormat="1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6" borderId="1" xfId="0" applyFont="1" applyFill="1" applyBorder="1"/>
    <xf numFmtId="0" fontId="7" fillId="6" borderId="2" xfId="0" applyFont="1" applyFill="1" applyBorder="1"/>
    <xf numFmtId="0" fontId="7" fillId="6" borderId="3" xfId="0" applyFont="1" applyFill="1" applyBorder="1"/>
    <xf numFmtId="0" fontId="15" fillId="2" borderId="0" xfId="0" applyFont="1" applyFill="1" applyBorder="1" applyAlignment="1">
      <alignment horizontal="left" vertical="top" wrapText="1"/>
    </xf>
    <xf numFmtId="0" fontId="11" fillId="4" borderId="1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172" fontId="2" fillId="2" borderId="13" xfId="0" applyNumberFormat="1" applyFont="1" applyFill="1" applyBorder="1"/>
    <xf numFmtId="0" fontId="21" fillId="2" borderId="1" xfId="0" applyFont="1" applyFill="1" applyBorder="1"/>
    <xf numFmtId="0" fontId="21" fillId="2" borderId="3" xfId="0" applyFont="1" applyFill="1" applyBorder="1"/>
    <xf numFmtId="0" fontId="21" fillId="2" borderId="5" xfId="0" applyFont="1" applyFill="1" applyBorder="1" applyAlignment="1"/>
    <xf numFmtId="0" fontId="23" fillId="2" borderId="5" xfId="0" applyFont="1" applyFill="1" applyBorder="1" applyAlignment="1">
      <alignment vertical="center" wrapText="1"/>
    </xf>
    <xf numFmtId="164" fontId="24" fillId="2" borderId="0" xfId="1" applyNumberFormat="1" applyFont="1" applyFill="1" applyBorder="1"/>
    <xf numFmtId="0" fontId="25" fillId="2" borderId="0" xfId="0" applyFont="1" applyFill="1" applyBorder="1" applyAlignment="1">
      <alignment vertical="center"/>
    </xf>
    <xf numFmtId="0" fontId="26" fillId="2" borderId="0" xfId="0" applyFont="1" applyFill="1" applyBorder="1"/>
    <xf numFmtId="0" fontId="22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center"/>
    </xf>
    <xf numFmtId="165" fontId="25" fillId="2" borderId="0" xfId="0" applyNumberFormat="1" applyFont="1" applyFill="1" applyBorder="1" applyAlignment="1">
      <alignment vertical="center"/>
    </xf>
    <xf numFmtId="164" fontId="25" fillId="2" borderId="0" xfId="1" applyNumberFormat="1" applyFont="1" applyFill="1" applyBorder="1" applyAlignment="1">
      <alignment horizontal="right" vertical="center"/>
    </xf>
    <xf numFmtId="164" fontId="25" fillId="2" borderId="0" xfId="1" applyNumberFormat="1" applyFont="1" applyFill="1" applyBorder="1" applyAlignment="1">
      <alignment vertical="center"/>
    </xf>
    <xf numFmtId="0" fontId="25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vertical="center"/>
    </xf>
    <xf numFmtId="165" fontId="29" fillId="2" borderId="0" xfId="0" applyNumberFormat="1" applyFont="1" applyFill="1" applyBorder="1" applyAlignment="1">
      <alignment vertical="center"/>
    </xf>
    <xf numFmtId="164" fontId="29" fillId="2" borderId="0" xfId="1" applyNumberFormat="1" applyFont="1" applyFill="1" applyBorder="1" applyAlignment="1">
      <alignment horizontal="right" vertical="center"/>
    </xf>
    <xf numFmtId="164" fontId="29" fillId="2" borderId="0" xfId="1" applyNumberFormat="1" applyFont="1" applyFill="1" applyBorder="1" applyAlignment="1">
      <alignment vertical="center"/>
    </xf>
    <xf numFmtId="172" fontId="2" fillId="2" borderId="16" xfId="0" applyNumberFormat="1" applyFont="1" applyFill="1" applyBorder="1"/>
    <xf numFmtId="0" fontId="31" fillId="2" borderId="0" xfId="0" applyFont="1" applyFill="1"/>
    <xf numFmtId="172" fontId="32" fillId="2" borderId="0" xfId="1" applyNumberFormat="1" applyFont="1" applyFill="1" applyBorder="1" applyAlignment="1">
      <alignment horizontal="right" vertical="center"/>
    </xf>
    <xf numFmtId="0" fontId="11" fillId="4" borderId="1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173" fontId="24" fillId="2" borderId="0" xfId="30" applyNumberFormat="1" applyFont="1" applyFill="1" applyBorder="1"/>
    <xf numFmtId="165" fontId="2" fillId="2" borderId="16" xfId="0" applyNumberFormat="1" applyFont="1" applyFill="1" applyBorder="1"/>
    <xf numFmtId="164" fontId="35" fillId="2" borderId="0" xfId="1" applyNumberFormat="1" applyFont="1" applyFill="1" applyBorder="1"/>
    <xf numFmtId="0" fontId="34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172" fontId="9" fillId="2" borderId="0" xfId="0" applyNumberFormat="1" applyFont="1" applyFill="1"/>
    <xf numFmtId="172" fontId="7" fillId="2" borderId="0" xfId="0" applyNumberFormat="1" applyFont="1" applyFill="1"/>
    <xf numFmtId="164" fontId="7" fillId="2" borderId="0" xfId="1" applyNumberFormat="1" applyFont="1" applyFill="1"/>
    <xf numFmtId="3" fontId="2" fillId="2" borderId="13" xfId="0" applyNumberFormat="1" applyFont="1" applyFill="1" applyBorder="1" applyAlignment="1">
      <alignment horizontal="center"/>
    </xf>
    <xf numFmtId="1" fontId="2" fillId="2" borderId="16" xfId="0" applyNumberFormat="1" applyFont="1" applyFill="1" applyBorder="1"/>
    <xf numFmtId="0" fontId="8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/>
    </xf>
    <xf numFmtId="0" fontId="19" fillId="2" borderId="0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5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Centro: Ejecución del Presupuesto para proyectos de inversión pública 2018</a:t>
            </a:r>
          </a:p>
          <a:p>
            <a:pPr>
              <a:defRPr sz="105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50" b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(Millones S/.)</a:t>
            </a:r>
          </a:p>
        </c:rich>
      </c:tx>
      <c:layout>
        <c:manualLayout>
          <c:xMode val="edge"/>
          <c:yMode val="edge"/>
          <c:x val="0.13060510894551106"/>
          <c:y val="2.63869328584147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017723591524863E-2"/>
          <c:y val="0.23203602197248901"/>
          <c:w val="0.88289664167541593"/>
          <c:h val="0.556050243213415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Centro!$T$11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Centro!$R$12:$R$19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Centro!$T$12:$T$19</c:f>
              <c:numCache>
                <c:formatCode>0.0</c:formatCode>
                <c:ptCount val="8"/>
                <c:pt idx="0">
                  <c:v>476.10570599999994</c:v>
                </c:pt>
                <c:pt idx="1">
                  <c:v>418.581546</c:v>
                </c:pt>
                <c:pt idx="2">
                  <c:v>457.65152799999998</c:v>
                </c:pt>
                <c:pt idx="3">
                  <c:v>245.579679</c:v>
                </c:pt>
                <c:pt idx="4">
                  <c:v>358.06772699999999</c:v>
                </c:pt>
                <c:pt idx="5">
                  <c:v>222.17103299999999</c:v>
                </c:pt>
                <c:pt idx="6">
                  <c:v>443.011887</c:v>
                </c:pt>
                <c:pt idx="7">
                  <c:v>176.99907899999999</c:v>
                </c:pt>
              </c:numCache>
            </c:numRef>
          </c:val>
        </c:ser>
        <c:ser>
          <c:idx val="1"/>
          <c:order val="1"/>
          <c:tx>
            <c:strRef>
              <c:f>Centro!$U$11</c:f>
              <c:strCache>
                <c:ptCount val="1"/>
                <c:pt idx="0">
                  <c:v>No Ejecutado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-3.6261210217891025E-5"/>
                  <c:y val="-0.11355280658966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9.5750284040441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355512490272436E-5"/>
                  <c:y val="-0.106018679316696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765426046094289E-5"/>
                  <c:y val="2.89858033453228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601237691307946E-3"/>
                  <c:y val="-8.82985726470006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31934664292072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3495784171795871E-3"/>
                  <c:y val="-9.67520871475206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2.1989110715345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Centro!$R$12:$R$19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Centro!$U$12:$U$19</c:f>
              <c:numCache>
                <c:formatCode>0.0</c:formatCode>
                <c:ptCount val="8"/>
                <c:pt idx="0">
                  <c:v>1479.6424870000001</c:v>
                </c:pt>
                <c:pt idx="1">
                  <c:v>1163.8854510000001</c:v>
                </c:pt>
                <c:pt idx="2">
                  <c:v>1270.2929629999999</c:v>
                </c:pt>
                <c:pt idx="3">
                  <c:v>723.92730600000004</c:v>
                </c:pt>
                <c:pt idx="4">
                  <c:v>1160.0421489999999</c:v>
                </c:pt>
                <c:pt idx="5">
                  <c:v>660.40666500000009</c:v>
                </c:pt>
                <c:pt idx="6">
                  <c:v>1180.4081649999998</c:v>
                </c:pt>
                <c:pt idx="7">
                  <c:v>603.32678699999997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99707520"/>
        <c:axId val="99721600"/>
      </c:barChart>
      <c:lineChart>
        <c:grouping val="standard"/>
        <c:varyColors val="0"/>
        <c:ser>
          <c:idx val="2"/>
          <c:order val="2"/>
          <c:tx>
            <c:strRef>
              <c:f>Centro!$V$11</c:f>
              <c:strCache>
                <c:ptCount val="1"/>
                <c:pt idx="0">
                  <c:v>Avance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9"/>
            <c:spPr>
              <a:solidFill>
                <a:schemeClr val="accent2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5.0810510535000381E-2"/>
                  <c:y val="4.40635931327410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159039218764706E-2"/>
                  <c:y val="8.81271862654821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159039218764706E-2"/>
                  <c:y val="4.40635931327410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507567902529031E-2"/>
                  <c:y val="4.40635931327410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Centro!$R$12:$R$19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Centro!$V$12:$V$19</c:f>
              <c:numCache>
                <c:formatCode>0.0%</c:formatCode>
                <c:ptCount val="8"/>
                <c:pt idx="0">
                  <c:v>0.24343916446098435</c:v>
                </c:pt>
                <c:pt idx="1">
                  <c:v>0.26451202255309975</c:v>
                </c:pt>
                <c:pt idx="2">
                  <c:v>0.26485314220663814</c:v>
                </c:pt>
                <c:pt idx="3">
                  <c:v>0.25330367165946721</c:v>
                </c:pt>
                <c:pt idx="4">
                  <c:v>0.2358641707433303</c:v>
                </c:pt>
                <c:pt idx="5">
                  <c:v>0.25172971569920632</c:v>
                </c:pt>
                <c:pt idx="6">
                  <c:v>0.27288802208290081</c:v>
                </c:pt>
                <c:pt idx="7">
                  <c:v>0.22682713301214597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24672"/>
        <c:axId val="99723136"/>
      </c:lineChart>
      <c:catAx>
        <c:axId val="99707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99721600"/>
        <c:crosses val="autoZero"/>
        <c:auto val="1"/>
        <c:lblAlgn val="ctr"/>
        <c:lblOffset val="100"/>
        <c:noMultiLvlLbl val="0"/>
      </c:catAx>
      <c:valAx>
        <c:axId val="9972160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solidFill>
                  <a:schemeClr val="bg1"/>
                </a:solidFill>
              </a:defRPr>
            </a:pPr>
            <a:endParaRPr lang="es-PE"/>
          </a:p>
        </c:txPr>
        <c:crossAx val="99707520"/>
        <c:crosses val="autoZero"/>
        <c:crossBetween val="between"/>
      </c:valAx>
      <c:valAx>
        <c:axId val="99723136"/>
        <c:scaling>
          <c:orientation val="minMax"/>
          <c:max val="0.8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99724672"/>
        <c:crosses val="max"/>
        <c:crossBetween val="between"/>
      </c:valAx>
      <c:catAx>
        <c:axId val="99724672"/>
        <c:scaling>
          <c:orientation val="minMax"/>
        </c:scaling>
        <c:delete val="1"/>
        <c:axPos val="b"/>
        <c:majorTickMark val="out"/>
        <c:minorTickMark val="none"/>
        <c:tickLblPos val="nextTo"/>
        <c:crossAx val="997231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8218515245372244"/>
          <c:y val="0.17289894726177732"/>
          <c:w val="0.44527469811447462"/>
          <c:h val="5.7335069444444442E-2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s-PE" sz="1050" b="1" i="0" baseline="0">
                <a:solidFill>
                  <a:sysClr val="windowText" lastClr="000000"/>
                </a:solidFill>
                <a:effectLst/>
              </a:rPr>
              <a:t>Macro Región Centro:</a:t>
            </a:r>
          </a:p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s-PE" sz="900" b="1" i="0" baseline="0">
                <a:solidFill>
                  <a:sysClr val="windowText" lastClr="000000"/>
                </a:solidFill>
                <a:effectLst/>
              </a:rPr>
              <a:t>Ejecución del Presupuesto para proyectos de inversión pública  por Regiones , </a:t>
            </a:r>
            <a:r>
              <a:rPr lang="es-PE" sz="900" b="1" i="0" u="none" strike="noStrike" baseline="0">
                <a:solidFill>
                  <a:sysClr val="windowText" lastClr="000000"/>
                </a:solidFill>
                <a:effectLst/>
              </a:rPr>
              <a:t>2018</a:t>
            </a:r>
            <a:endParaRPr lang="es-PE" sz="900" b="1">
              <a:solidFill>
                <a:sysClr val="windowText" lastClr="000000"/>
              </a:solidFill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824853199573488E-2"/>
          <c:y val="0.24728645833333338"/>
          <c:w val="0.81515611155330625"/>
          <c:h val="0.54927291666666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Centro!$S$29</c:f>
              <c:strCache>
                <c:ptCount val="1"/>
                <c:pt idx="0">
                  <c:v>Presupuesto 2018 (Millones S/)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854305555555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527490350969409E-3"/>
                  <c:y val="5.31388888888888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854305555555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2.55541666666666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854305555555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7721523702366898E-17"/>
                  <c:y val="-4.34135416666666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4.34135416666666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Centro!$R$30:$R$37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Centro!$S$30:$S$37</c:f>
              <c:numCache>
                <c:formatCode>#,##0.0</c:formatCode>
                <c:ptCount val="8"/>
                <c:pt idx="0">
                  <c:v>1955.7481929999999</c:v>
                </c:pt>
                <c:pt idx="1">
                  <c:v>1582.466997</c:v>
                </c:pt>
                <c:pt idx="2">
                  <c:v>1727.944491</c:v>
                </c:pt>
                <c:pt idx="3">
                  <c:v>969.50698499999999</c:v>
                </c:pt>
                <c:pt idx="4">
                  <c:v>1518.109876</c:v>
                </c:pt>
                <c:pt idx="5">
                  <c:v>882.57769800000005</c:v>
                </c:pt>
                <c:pt idx="6">
                  <c:v>1623.4200519999999</c:v>
                </c:pt>
                <c:pt idx="7">
                  <c:v>780.32586600000002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25"/>
        <c:axId val="99853440"/>
        <c:axId val="99854976"/>
      </c:barChart>
      <c:lineChart>
        <c:grouping val="standard"/>
        <c:varyColors val="0"/>
        <c:ser>
          <c:idx val="1"/>
          <c:order val="1"/>
          <c:tx>
            <c:strRef>
              <c:f>Centro!$T$29</c:f>
              <c:strCache>
                <c:ptCount val="1"/>
                <c:pt idx="0">
                  <c:v>Avance (% del presupuesto)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8"/>
          </c:marker>
          <c:dLbls>
            <c:dLbl>
              <c:idx val="2"/>
              <c:layout>
                <c:manualLayout>
                  <c:x val="-5.32778837587215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50" b="1">
                    <a:solidFill>
                      <a:schemeClr val="bg1"/>
                    </a:solidFill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Centro!$R$30:$R$37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Centro!$T$30:$T$37</c:f>
              <c:numCache>
                <c:formatCode>0.0%</c:formatCode>
                <c:ptCount val="8"/>
                <c:pt idx="0">
                  <c:v>0.24343916446098435</c:v>
                </c:pt>
                <c:pt idx="1">
                  <c:v>0.26451202255309975</c:v>
                </c:pt>
                <c:pt idx="2">
                  <c:v>0.26485314220663814</c:v>
                </c:pt>
                <c:pt idx="3">
                  <c:v>0.25330367165946721</c:v>
                </c:pt>
                <c:pt idx="4">
                  <c:v>0.2358641707433303</c:v>
                </c:pt>
                <c:pt idx="5">
                  <c:v>0.25172971569920632</c:v>
                </c:pt>
                <c:pt idx="6">
                  <c:v>0.27288802208290081</c:v>
                </c:pt>
                <c:pt idx="7">
                  <c:v>0.22682713301214597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6496"/>
        <c:axId val="99864960"/>
      </c:lineChart>
      <c:catAx>
        <c:axId val="99853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99854976"/>
        <c:crosses val="autoZero"/>
        <c:auto val="1"/>
        <c:lblAlgn val="ctr"/>
        <c:lblOffset val="100"/>
        <c:noMultiLvlLbl val="0"/>
      </c:catAx>
      <c:valAx>
        <c:axId val="9985497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PE"/>
          </a:p>
        </c:txPr>
        <c:crossAx val="99853440"/>
        <c:crosses val="autoZero"/>
        <c:crossBetween val="between"/>
      </c:valAx>
      <c:valAx>
        <c:axId val="99864960"/>
        <c:scaling>
          <c:orientation val="minMax"/>
          <c:max val="0.65000000000000013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PE"/>
          </a:p>
        </c:txPr>
        <c:crossAx val="99866496"/>
        <c:crosses val="max"/>
        <c:crossBetween val="between"/>
      </c:valAx>
      <c:catAx>
        <c:axId val="99866496"/>
        <c:scaling>
          <c:orientation val="minMax"/>
        </c:scaling>
        <c:delete val="1"/>
        <c:axPos val="b"/>
        <c:majorTickMark val="out"/>
        <c:minorTickMark val="none"/>
        <c:tickLblPos val="nextTo"/>
        <c:crossAx val="9986496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0744952338131323"/>
          <c:y val="0.17501631944444446"/>
          <c:w val="0.58993237864563175"/>
          <c:h val="6.908854166666667E-2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s-PE" sz="1000" b="1" i="0" baseline="0">
                <a:solidFill>
                  <a:sysClr val="windowText" lastClr="000000"/>
                </a:solidFill>
                <a:effectLst/>
              </a:rPr>
              <a:t>Centro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: Ejecución de la inversión pública 2018, por niveles de gobierno </a:t>
            </a:r>
            <a:r>
              <a:rPr lang="en-US" sz="1000" b="0" i="0" baseline="0">
                <a:solidFill>
                  <a:sysClr val="windowText" lastClr="000000"/>
                </a:solidFill>
                <a:effectLst/>
              </a:rPr>
              <a:t>(Millones S/ y  Participación %)</a:t>
            </a:r>
            <a:endParaRPr lang="es-PE" sz="1000">
              <a:solidFill>
                <a:sysClr val="windowText" lastClr="000000"/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772666666666669"/>
          <c:y val="0.18298159722222221"/>
          <c:w val="0.38145055555555551"/>
          <c:h val="0.7152197916666666"/>
        </c:manualLayout>
      </c:layout>
      <c:doughnutChart>
        <c:varyColors val="1"/>
        <c:ser>
          <c:idx val="0"/>
          <c:order val="0"/>
          <c:tx>
            <c:strRef>
              <c:f>Centro!$T$64</c:f>
              <c:strCache>
                <c:ptCount val="1"/>
                <c:pt idx="0">
                  <c:v>Ejecutado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numFmt formatCode="0.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Centro!$R$65:$R$67</c:f>
              <c:strCache>
                <c:ptCount val="3"/>
                <c:pt idx="0">
                  <c:v>GN</c:v>
                </c:pt>
                <c:pt idx="1">
                  <c:v>GR</c:v>
                </c:pt>
                <c:pt idx="2">
                  <c:v>GL</c:v>
                </c:pt>
              </c:strCache>
            </c:strRef>
          </c:cat>
          <c:val>
            <c:numRef>
              <c:f>Centro!$T$65:$T$67</c:f>
              <c:numCache>
                <c:formatCode>#,##0.0</c:formatCode>
                <c:ptCount val="3"/>
                <c:pt idx="0">
                  <c:v>678.18576800000005</c:v>
                </c:pt>
                <c:pt idx="1">
                  <c:v>677.32959399999993</c:v>
                </c:pt>
                <c:pt idx="2">
                  <c:v>1442.6528229999999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2899648148148146"/>
          <c:y val="0.43641458333333333"/>
          <c:w val="6.9966481481481477E-2"/>
          <c:h val="0.2392218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Macro Región Centro: Ejecución del Presupuesto para proyectos de inversión pública por tipo de gasto, 2018</a:t>
            </a:r>
            <a:r>
              <a:rPr lang="en-US" sz="1000" baseline="0">
                <a:solidFill>
                  <a:sysClr val="windowText" lastClr="000000"/>
                </a:solidFill>
              </a:rPr>
              <a:t> </a:t>
            </a:r>
            <a:r>
              <a:rPr lang="en-US" sz="1000">
                <a:solidFill>
                  <a:sysClr val="windowText" lastClr="000000"/>
                </a:solidFill>
              </a:rPr>
              <a:t> (Millones S/)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406168138832268"/>
          <c:y val="0.22074185586500253"/>
          <c:w val="0.80080086105941295"/>
          <c:h val="0.642584722222222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Centro!$S$49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Centro!$R$50:$R$53</c:f>
              <c:strCache>
                <c:ptCount val="4"/>
                <c:pt idx="0">
                  <c:v>Productivo</c:v>
                </c:pt>
                <c:pt idx="1">
                  <c:v>Social</c:v>
                </c:pt>
                <c:pt idx="2">
                  <c:v>Orden y justicia</c:v>
                </c:pt>
                <c:pt idx="3">
                  <c:v>Administrativo</c:v>
                </c:pt>
              </c:strCache>
            </c:strRef>
          </c:cat>
          <c:val>
            <c:numRef>
              <c:f>Centro!$S$50:$S$53</c:f>
              <c:numCache>
                <c:formatCode>#,##0.0</c:formatCode>
                <c:ptCount val="4"/>
                <c:pt idx="0">
                  <c:v>5373.7207120000003</c:v>
                </c:pt>
                <c:pt idx="1">
                  <c:v>4647.5031909999998</c:v>
                </c:pt>
                <c:pt idx="2">
                  <c:v>578.98596999999995</c:v>
                </c:pt>
                <c:pt idx="3">
                  <c:v>439.89028500000001</c:v>
                </c:pt>
              </c:numCache>
            </c:numRef>
          </c:val>
        </c:ser>
        <c:ser>
          <c:idx val="1"/>
          <c:order val="1"/>
          <c:tx>
            <c:strRef>
              <c:f>Centro!$T$49</c:f>
              <c:strCache>
                <c:ptCount val="1"/>
                <c:pt idx="0">
                  <c:v>Presupuesto Ejecutado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Centro!$R$50:$R$53</c:f>
              <c:strCache>
                <c:ptCount val="4"/>
                <c:pt idx="0">
                  <c:v>Productivo</c:v>
                </c:pt>
                <c:pt idx="1">
                  <c:v>Social</c:v>
                </c:pt>
                <c:pt idx="2">
                  <c:v>Orden y justicia</c:v>
                </c:pt>
                <c:pt idx="3">
                  <c:v>Administrativo</c:v>
                </c:pt>
              </c:strCache>
            </c:strRef>
          </c:cat>
          <c:val>
            <c:numRef>
              <c:f>Centro!$T$50:$T$53</c:f>
              <c:numCache>
                <c:formatCode>#,##0.0</c:formatCode>
                <c:ptCount val="4"/>
                <c:pt idx="0">
                  <c:v>1326.922532</c:v>
                </c:pt>
                <c:pt idx="1">
                  <c:v>1209.835853</c:v>
                </c:pt>
                <c:pt idx="2">
                  <c:v>135.69161800000001</c:v>
                </c:pt>
                <c:pt idx="3">
                  <c:v>125.71818300000001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90016"/>
        <c:axId val="100391552"/>
      </c:barChart>
      <c:catAx>
        <c:axId val="10039001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100391552"/>
        <c:crosses val="autoZero"/>
        <c:auto val="1"/>
        <c:lblAlgn val="ctr"/>
        <c:lblOffset val="100"/>
        <c:noMultiLvlLbl val="0"/>
      </c:catAx>
      <c:valAx>
        <c:axId val="100391552"/>
        <c:scaling>
          <c:orientation val="minMax"/>
        </c:scaling>
        <c:delete val="0"/>
        <c:axPos val="t"/>
        <c:numFmt formatCode="#,##0.0" sourceLinked="1"/>
        <c:majorTickMark val="in"/>
        <c:minorTickMark val="in"/>
        <c:tickLblPos val="none"/>
        <c:spPr>
          <a:ln>
            <a:noFill/>
          </a:ln>
        </c:spPr>
        <c:crossAx val="10039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04188314400587"/>
          <c:y val="0.66261111111111104"/>
          <c:w val="0.22181574963324036"/>
          <c:h val="0.13202152777777779"/>
        </c:manualLayout>
      </c:layout>
      <c:overlay val="0"/>
      <c:txPr>
        <a:bodyPr/>
        <a:lstStyle/>
        <a:p>
          <a:pPr>
            <a:defRPr sz="9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Centro: Ejecución de la inversión pública 2018, por niveles de gobierno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(Millones</a:t>
            </a:r>
            <a:r>
              <a:rPr lang="en-US" sz="1000" b="0" baseline="0">
                <a:solidFill>
                  <a:sysClr val="windowText" lastClr="000000"/>
                </a:solidFill>
              </a:rPr>
              <a:t> S/)</a:t>
            </a:r>
            <a:endParaRPr lang="en-US" sz="1000" b="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346296296296296"/>
          <c:y val="0.238125"/>
          <c:w val="0.76764925925925931"/>
          <c:h val="0.5632097222222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Centro!$G$53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Centro!$E$54:$E$56</c:f>
              <c:strCache>
                <c:ptCount val="3"/>
                <c:pt idx="0">
                  <c:v>Gobierno Nacional</c:v>
                </c:pt>
                <c:pt idx="1">
                  <c:v>Gobierno Regional</c:v>
                </c:pt>
                <c:pt idx="2">
                  <c:v>Gobiernos Locales</c:v>
                </c:pt>
              </c:strCache>
            </c:strRef>
          </c:cat>
          <c:val>
            <c:numRef>
              <c:f>Centro!$G$54:$G$56</c:f>
              <c:numCache>
                <c:formatCode>#,##0.0</c:formatCode>
                <c:ptCount val="3"/>
                <c:pt idx="0">
                  <c:v>2866.6614209999998</c:v>
                </c:pt>
                <c:pt idx="1">
                  <c:v>2861.1788710000001</c:v>
                </c:pt>
                <c:pt idx="2">
                  <c:v>5312.2598659999994</c:v>
                </c:pt>
              </c:numCache>
            </c:numRef>
          </c:val>
        </c:ser>
        <c:ser>
          <c:idx val="1"/>
          <c:order val="1"/>
          <c:tx>
            <c:strRef>
              <c:f>Centro!$H$53</c:f>
              <c:strCache>
                <c:ptCount val="1"/>
                <c:pt idx="0">
                  <c:v>Devengado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Centro!$E$54:$E$56</c:f>
              <c:strCache>
                <c:ptCount val="3"/>
                <c:pt idx="0">
                  <c:v>Gobierno Nacional</c:v>
                </c:pt>
                <c:pt idx="1">
                  <c:v>Gobierno Regional</c:v>
                </c:pt>
                <c:pt idx="2">
                  <c:v>Gobiernos Locales</c:v>
                </c:pt>
              </c:strCache>
            </c:strRef>
          </c:cat>
          <c:val>
            <c:numRef>
              <c:f>Centro!$H$54:$H$56</c:f>
              <c:numCache>
                <c:formatCode>#,##0.0</c:formatCode>
                <c:ptCount val="3"/>
                <c:pt idx="0">
                  <c:v>678.18576800000005</c:v>
                </c:pt>
                <c:pt idx="1">
                  <c:v>677.32959399999993</c:v>
                </c:pt>
                <c:pt idx="2">
                  <c:v>1442.6528229999999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51456"/>
        <c:axId val="100452992"/>
      </c:barChart>
      <c:catAx>
        <c:axId val="100451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endParaRPr lang="es-PE"/>
          </a:p>
        </c:txPr>
        <c:crossAx val="100452992"/>
        <c:crosses val="autoZero"/>
        <c:auto val="1"/>
        <c:lblAlgn val="ctr"/>
        <c:lblOffset val="100"/>
        <c:noMultiLvlLbl val="0"/>
      </c:catAx>
      <c:valAx>
        <c:axId val="100452992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10045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785296296296296"/>
          <c:y val="0.16890520833333333"/>
          <c:w val="0.35699888888888892"/>
          <c:h val="0.102154861111111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171450</xdr:colOff>
      <xdr:row>5</xdr:row>
      <xdr:rowOff>13398</xdr:rowOff>
    </xdr:from>
    <xdr:to>
      <xdr:col>11</xdr:col>
      <xdr:colOff>542926</xdr:colOff>
      <xdr:row>21</xdr:row>
      <xdr:rowOff>3970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061148"/>
          <a:ext cx="3000376" cy="303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100853</xdr:rowOff>
    </xdr:to>
    <xdr:sp macro="" textlink="">
      <xdr:nvSpPr>
        <xdr:cNvPr id="10" name="9 Flecha derecha"/>
        <xdr:cNvSpPr/>
      </xdr:nvSpPr>
      <xdr:spPr>
        <a:xfrm>
          <a:off x="11037794" y="986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33617</xdr:colOff>
      <xdr:row>25</xdr:row>
      <xdr:rowOff>100853</xdr:rowOff>
    </xdr:from>
    <xdr:to>
      <xdr:col>14</xdr:col>
      <xdr:colOff>705970</xdr:colOff>
      <xdr:row>27</xdr:row>
      <xdr:rowOff>168088</xdr:rowOff>
    </xdr:to>
    <xdr:sp macro="" textlink="">
      <xdr:nvSpPr>
        <xdr:cNvPr id="11" name="10 Flecha derecha"/>
        <xdr:cNvSpPr/>
      </xdr:nvSpPr>
      <xdr:spPr>
        <a:xfrm>
          <a:off x="11015382" y="4280647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63953</xdr:colOff>
      <xdr:row>43</xdr:row>
      <xdr:rowOff>155121</xdr:rowOff>
    </xdr:from>
    <xdr:to>
      <xdr:col>14</xdr:col>
      <xdr:colOff>736306</xdr:colOff>
      <xdr:row>47</xdr:row>
      <xdr:rowOff>31856</xdr:rowOff>
    </xdr:to>
    <xdr:sp macro="" textlink="">
      <xdr:nvSpPr>
        <xdr:cNvPr id="13" name="12 Flecha derecha"/>
        <xdr:cNvSpPr/>
      </xdr:nvSpPr>
      <xdr:spPr>
        <a:xfrm>
          <a:off x="10998653" y="7575096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63953</xdr:colOff>
      <xdr:row>62</xdr:row>
      <xdr:rowOff>155121</xdr:rowOff>
    </xdr:from>
    <xdr:to>
      <xdr:col>14</xdr:col>
      <xdr:colOff>736306</xdr:colOff>
      <xdr:row>66</xdr:row>
      <xdr:rowOff>31856</xdr:rowOff>
    </xdr:to>
    <xdr:sp macro="" textlink="">
      <xdr:nvSpPr>
        <xdr:cNvPr id="22" name="21 Flecha derecha"/>
        <xdr:cNvSpPr/>
      </xdr:nvSpPr>
      <xdr:spPr>
        <a:xfrm>
          <a:off x="10998653" y="7575096"/>
          <a:ext cx="672353" cy="6387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738845</xdr:colOff>
      <xdr:row>8</xdr:row>
      <xdr:rowOff>116781</xdr:rowOff>
    </xdr:from>
    <xdr:to>
      <xdr:col>22</xdr:col>
      <xdr:colOff>791020</xdr:colOff>
      <xdr:row>23</xdr:row>
      <xdr:rowOff>156599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363</xdr:colOff>
      <xdr:row>25</xdr:row>
      <xdr:rowOff>184524</xdr:rowOff>
    </xdr:from>
    <xdr:to>
      <xdr:col>22</xdr:col>
      <xdr:colOff>736767</xdr:colOff>
      <xdr:row>41</xdr:row>
      <xdr:rowOff>16524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745775</xdr:colOff>
      <xdr:row>60</xdr:row>
      <xdr:rowOff>13234</xdr:rowOff>
    </xdr:from>
    <xdr:to>
      <xdr:col>22</xdr:col>
      <xdr:colOff>752063</xdr:colOff>
      <xdr:row>75</xdr:row>
      <xdr:rowOff>35734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773987</xdr:colOff>
      <xdr:row>43</xdr:row>
      <xdr:rowOff>13425</xdr:rowOff>
    </xdr:from>
    <xdr:to>
      <xdr:col>22</xdr:col>
      <xdr:colOff>804876</xdr:colOff>
      <xdr:row>58</xdr:row>
      <xdr:rowOff>12275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708006</xdr:colOff>
      <xdr:row>77</xdr:row>
      <xdr:rowOff>101772</xdr:rowOff>
    </xdr:from>
    <xdr:to>
      <xdr:col>22</xdr:col>
      <xdr:colOff>751594</xdr:colOff>
      <xdr:row>93</xdr:row>
      <xdr:rowOff>124272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0.91061</cdr:y>
    </cdr:from>
    <cdr:to>
      <cdr:x>1</cdr:x>
      <cdr:y>0.99664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22550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18 de julio  del 2018                  	                                        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2234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 18 de julio del 2018	                                       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0.05063</cdr:x>
      <cdr:y>0.3009</cdr:y>
    </cdr:from>
    <cdr:to>
      <cdr:x>0.27475</cdr:x>
      <cdr:y>0.73944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73115" y="866596"/>
          <a:ext cx="1209029" cy="126299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1000">
              <a:latin typeface="Arial Narrow" panose="020B0606020202030204" pitchFamily="34" charset="0"/>
            </a:rPr>
            <a:t>Ejecución</a:t>
          </a:r>
          <a:r>
            <a:rPr lang="es-PE" sz="1000" baseline="0">
              <a:latin typeface="Arial Narrow" panose="020B0606020202030204" pitchFamily="34" charset="0"/>
            </a:rPr>
            <a:t> a la fecha: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S/ 2,798.2  millones</a:t>
          </a: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Avance: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GN:  23,7%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GR:  23,7%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GL:   27,2%</a:t>
          </a:r>
          <a:endParaRPr lang="es-PE" sz="10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0.91397</cdr:y>
    </cdr:from>
    <cdr:to>
      <cdr:x>0.99771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2632234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 18  de julio del 2018		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0.05772</cdr:x>
      <cdr:y>0.43341</cdr:y>
    </cdr:from>
    <cdr:to>
      <cdr:x>0.25426</cdr:x>
      <cdr:y>0.86531</cdr:y>
    </cdr:to>
    <cdr:sp macro="" textlink="">
      <cdr:nvSpPr>
        <cdr:cNvPr id="5" name="7 Flecha derecha"/>
        <cdr:cNvSpPr/>
      </cdr:nvSpPr>
      <cdr:spPr>
        <a:xfrm xmlns:a="http://schemas.openxmlformats.org/drawingml/2006/main">
          <a:off x="309336" y="1248228"/>
          <a:ext cx="1053353" cy="1243852"/>
        </a:xfrm>
        <a:prstGeom xmlns:a="http://schemas.openxmlformats.org/drawingml/2006/main" prst="rightArrow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PE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0.90789</cdr:y>
    </cdr:from>
    <cdr:to>
      <cdr:x>1</cdr:x>
      <cdr:y>0.99463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93242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18 de julio del 2018 	                                       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0.99671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2234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18 de julio del 2018		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B1" sqref="B1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8" customHeight="1" x14ac:dyDescent="0.3">
      <c r="B2" s="115" t="s">
        <v>109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2:18" ht="19.5" customHeight="1" x14ac:dyDescent="0.25">
      <c r="B3" s="116" t="s">
        <v>110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2:18" ht="15" customHeight="1" x14ac:dyDescent="0.25">
      <c r="B4" s="117" t="s">
        <v>111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18" ht="15" customHeight="1" x14ac:dyDescent="0.25">
      <c r="J5" s="4"/>
    </row>
    <row r="6" spans="2:18" ht="15" customHeight="1" x14ac:dyDescent="0.25">
      <c r="J6" s="4"/>
    </row>
    <row r="7" spans="2:18" ht="15" customHeight="1" x14ac:dyDescent="0.25"/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2:R2"/>
    <mergeCell ref="B3:R3"/>
    <mergeCell ref="B4:R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4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4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3" t="s">
        <v>119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2:15" ht="15" customHeight="1" x14ac:dyDescent="0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5" x14ac:dyDescent="0.25">
      <c r="B3" s="9" t="str">
        <f>+C7</f>
        <v>1. Ejecución del de proyectos de inversión pública en la Región</v>
      </c>
      <c r="C3" s="5"/>
      <c r="D3" s="5"/>
      <c r="E3" s="5"/>
      <c r="F3" s="5"/>
      <c r="G3" s="9"/>
      <c r="H3" s="5"/>
      <c r="I3" s="5" t="str">
        <f>+C119</f>
        <v>3. Ejecución de proyectos de inversión pública por el Gobierno Regional</v>
      </c>
      <c r="J3" s="5"/>
      <c r="K3" s="5"/>
      <c r="L3" s="9"/>
      <c r="M3" s="5"/>
      <c r="N3" s="5"/>
      <c r="O3" s="5"/>
    </row>
    <row r="4" spans="2:15" x14ac:dyDescent="0.25">
      <c r="B4" s="9" t="str">
        <f>+C70</f>
        <v>2. Ejecución de proyectos de inversión pública por el Gobierno Nacional en la región</v>
      </c>
      <c r="C4" s="5"/>
      <c r="D4" s="5"/>
      <c r="E4" s="5"/>
      <c r="F4" s="5"/>
      <c r="G4" s="9"/>
      <c r="H4" s="5"/>
      <c r="I4" s="5" t="str">
        <f>+C168</f>
        <v>4. Ejecución de proyectos de inversión pública por los Gobiernos Locales</v>
      </c>
      <c r="J4" s="5"/>
      <c r="K4" s="5"/>
      <c r="L4" s="9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2:15" x14ac:dyDescent="0.25">
      <c r="B7" s="49"/>
      <c r="C7" s="133" t="s">
        <v>34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50"/>
    </row>
    <row r="8" spans="2:15" x14ac:dyDescent="0.25">
      <c r="B8" s="4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50"/>
    </row>
    <row r="9" spans="2:15" ht="15" customHeight="1" x14ac:dyDescent="0.25">
      <c r="B9" s="49"/>
      <c r="C9" s="120" t="str">
        <f>+CONCATENATE("A la fecha en la región se vienen ejecutando S/ ", FIXED(H19,1)," millones lo que equivale a un avance en la ejecución del presupuesto del ",FIXED(I19*100,1),"%. Por niveles de gobierno, el Gobierno Nacional viene ejecutando el ",FIXED(I16*100,1),"% del presupuesto para esta región, seguido del Gobierno Regional (",FIXED(I17*100,1),"%) y de los gobiernos locales en conjunto que tienen una ejecución del ",FIXED(I18*100,1),"%")</f>
        <v>A la fecha en la región se vienen ejecutando S/ 443.0 millones lo que equivale a un avance en la ejecución del presupuesto del 27.3%. Por niveles de gobierno, el Gobierno Nacional viene ejecutando el 34.9% del presupuesto para esta región, seguido del Gobierno Regional (25.1%) y de los gobiernos locales en conjunto que tienen una ejecución del 24.2%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51"/>
    </row>
    <row r="10" spans="2:15" x14ac:dyDescent="0.25">
      <c r="B10" s="4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51"/>
    </row>
    <row r="11" spans="2:15" x14ac:dyDescent="0.25">
      <c r="B11" s="49"/>
      <c r="C11" s="78"/>
      <c r="D11" s="78"/>
      <c r="E11" s="78"/>
      <c r="F11" s="27"/>
      <c r="G11" s="27"/>
      <c r="H11" s="27"/>
      <c r="I11" s="27"/>
      <c r="J11" s="27"/>
      <c r="K11" s="27"/>
      <c r="L11" s="78"/>
      <c r="M11" s="78"/>
      <c r="N11" s="78"/>
      <c r="O11" s="51"/>
    </row>
    <row r="12" spans="2:15" ht="15" customHeight="1" x14ac:dyDescent="0.25">
      <c r="B12" s="49"/>
      <c r="C12" s="78"/>
      <c r="D12" s="3"/>
      <c r="E12" s="139" t="s">
        <v>59</v>
      </c>
      <c r="F12" s="140"/>
      <c r="G12" s="140"/>
      <c r="H12" s="140"/>
      <c r="I12" s="140"/>
      <c r="J12" s="140"/>
      <c r="K12" s="140"/>
      <c r="L12" s="140"/>
      <c r="M12" s="78"/>
      <c r="N12" s="78"/>
      <c r="O12" s="51"/>
    </row>
    <row r="13" spans="2:15" x14ac:dyDescent="0.25">
      <c r="B13" s="49"/>
      <c r="C13" s="78"/>
      <c r="D13" s="3"/>
      <c r="E13" s="123" t="s">
        <v>12</v>
      </c>
      <c r="F13" s="123"/>
      <c r="G13" s="123"/>
      <c r="H13" s="123"/>
      <c r="I13" s="123"/>
      <c r="J13" s="123"/>
      <c r="K13" s="123"/>
      <c r="L13" s="123"/>
      <c r="M13" s="78"/>
      <c r="N13" s="78"/>
      <c r="O13" s="51"/>
    </row>
    <row r="14" spans="2:15" x14ac:dyDescent="0.25">
      <c r="B14" s="49"/>
      <c r="C14" s="27"/>
      <c r="D14" s="3"/>
      <c r="E14" s="124" t="s">
        <v>11</v>
      </c>
      <c r="F14" s="125"/>
      <c r="G14" s="128" t="s">
        <v>57</v>
      </c>
      <c r="H14" s="128"/>
      <c r="I14" s="128"/>
      <c r="J14" s="128">
        <v>2017</v>
      </c>
      <c r="K14" s="128"/>
      <c r="L14" s="128"/>
      <c r="M14" s="27"/>
      <c r="N14" s="27"/>
      <c r="O14" s="44"/>
    </row>
    <row r="15" spans="2:15" x14ac:dyDescent="0.25">
      <c r="B15" s="49"/>
      <c r="C15" s="27"/>
      <c r="D15" s="3"/>
      <c r="E15" s="126"/>
      <c r="F15" s="127"/>
      <c r="G15" s="79" t="s">
        <v>6</v>
      </c>
      <c r="H15" s="79" t="s">
        <v>7</v>
      </c>
      <c r="I15" s="79" t="s">
        <v>8</v>
      </c>
      <c r="J15" s="79" t="s">
        <v>6</v>
      </c>
      <c r="K15" s="79" t="s">
        <v>7</v>
      </c>
      <c r="L15" s="79" t="s">
        <v>8</v>
      </c>
      <c r="M15" s="27"/>
      <c r="N15" s="27"/>
      <c r="O15" s="44"/>
    </row>
    <row r="16" spans="2:15" x14ac:dyDescent="0.25">
      <c r="B16" s="49"/>
      <c r="C16" s="27"/>
      <c r="D16" s="3"/>
      <c r="E16" s="10" t="s">
        <v>9</v>
      </c>
      <c r="F16" s="11"/>
      <c r="G16" s="7">
        <v>427.54423800000001</v>
      </c>
      <c r="H16" s="7">
        <v>149.232553</v>
      </c>
      <c r="I16" s="8">
        <f>+H16/G16</f>
        <v>0.34904587580946417</v>
      </c>
      <c r="J16" s="7">
        <v>306.11575299999998</v>
      </c>
      <c r="K16" s="7">
        <v>202.21776500000001</v>
      </c>
      <c r="L16" s="8">
        <f t="shared" ref="L16:L19" si="0">+K16/J16</f>
        <v>0.66059248182500441</v>
      </c>
      <c r="M16" s="17">
        <f>+(I16-L16)*100</f>
        <v>-31.154660601554024</v>
      </c>
      <c r="N16" s="27"/>
      <c r="O16" s="44"/>
    </row>
    <row r="17" spans="2:15" x14ac:dyDescent="0.25">
      <c r="B17" s="49"/>
      <c r="C17" s="27"/>
      <c r="D17" s="3"/>
      <c r="E17" s="10" t="s">
        <v>10</v>
      </c>
      <c r="F17" s="11"/>
      <c r="G17" s="7">
        <v>434.21299099999999</v>
      </c>
      <c r="H17" s="7">
        <v>109.178884</v>
      </c>
      <c r="I17" s="8">
        <f t="shared" ref="I17:I19" si="1">+H17/G17</f>
        <v>0.25144085106380432</v>
      </c>
      <c r="J17" s="7">
        <v>516.41650600000003</v>
      </c>
      <c r="K17" s="7">
        <v>400.22476499999999</v>
      </c>
      <c r="L17" s="8">
        <f t="shared" si="0"/>
        <v>0.77500382026906001</v>
      </c>
      <c r="M17" s="17">
        <f t="shared" ref="M17:M19" si="2">+(I17-L17)*100</f>
        <v>-52.356296920525565</v>
      </c>
      <c r="N17" s="27"/>
      <c r="O17" s="44"/>
    </row>
    <row r="18" spans="2:15" x14ac:dyDescent="0.25">
      <c r="B18" s="49"/>
      <c r="C18" s="27"/>
      <c r="D18" s="3"/>
      <c r="E18" s="10" t="s">
        <v>5</v>
      </c>
      <c r="F18" s="11"/>
      <c r="G18" s="7">
        <v>761.662823</v>
      </c>
      <c r="H18" s="7">
        <v>184.60045</v>
      </c>
      <c r="I18" s="8">
        <f t="shared" si="1"/>
        <v>0.24236505239011777</v>
      </c>
      <c r="J18" s="7">
        <v>879.42609800000002</v>
      </c>
      <c r="K18" s="7">
        <v>494.393934</v>
      </c>
      <c r="L18" s="8">
        <f t="shared" si="0"/>
        <v>0.56217791935485639</v>
      </c>
      <c r="M18" s="17">
        <f t="shared" si="2"/>
        <v>-31.981286696473866</v>
      </c>
      <c r="N18" s="27"/>
      <c r="O18" s="44"/>
    </row>
    <row r="19" spans="2:15" x14ac:dyDescent="0.25">
      <c r="B19" s="49"/>
      <c r="C19" s="27"/>
      <c r="D19" s="3"/>
      <c r="E19" s="12" t="s">
        <v>0</v>
      </c>
      <c r="F19" s="13"/>
      <c r="G19" s="14">
        <f t="shared" ref="G19:H19" si="3">SUM(G16:G18)</f>
        <v>1623.4200519999999</v>
      </c>
      <c r="H19" s="15">
        <f t="shared" si="3"/>
        <v>443.011887</v>
      </c>
      <c r="I19" s="16">
        <f t="shared" si="1"/>
        <v>0.27288802208290081</v>
      </c>
      <c r="J19" s="14">
        <f t="shared" ref="J19:K19" si="4">SUM(J16:J18)</f>
        <v>1701.958357</v>
      </c>
      <c r="K19" s="14">
        <f t="shared" si="4"/>
        <v>1096.836464</v>
      </c>
      <c r="L19" s="16">
        <f t="shared" si="0"/>
        <v>0.64445552353781821</v>
      </c>
      <c r="M19" s="17">
        <f t="shared" si="2"/>
        <v>-37.156750145491742</v>
      </c>
      <c r="N19" s="27"/>
      <c r="O19" s="44"/>
    </row>
    <row r="20" spans="2:15" x14ac:dyDescent="0.25">
      <c r="B20" s="49"/>
      <c r="C20" s="27"/>
      <c r="D20" s="3"/>
      <c r="E20" s="137" t="s">
        <v>87</v>
      </c>
      <c r="F20" s="137"/>
      <c r="G20" s="137"/>
      <c r="H20" s="137"/>
      <c r="I20" s="137"/>
      <c r="J20" s="137"/>
      <c r="K20" s="137"/>
      <c r="L20" s="137"/>
      <c r="M20" s="69"/>
      <c r="N20" s="27"/>
      <c r="O20" s="44"/>
    </row>
    <row r="21" spans="2:15" x14ac:dyDescent="0.25">
      <c r="B21" s="49"/>
      <c r="C21" s="27"/>
      <c r="D21" s="27"/>
      <c r="E21" s="137"/>
      <c r="F21" s="137"/>
      <c r="G21" s="137"/>
      <c r="H21" s="137"/>
      <c r="I21" s="137"/>
      <c r="J21" s="137"/>
      <c r="K21" s="137"/>
      <c r="L21" s="137"/>
      <c r="M21" s="69"/>
      <c r="N21" s="27"/>
      <c r="O21" s="44"/>
    </row>
    <row r="22" spans="2:15" x14ac:dyDescent="0.25">
      <c r="B22" s="49"/>
      <c r="C22" s="27"/>
      <c r="D22" s="27"/>
      <c r="E22" s="81"/>
      <c r="F22" s="81"/>
      <c r="G22" s="81"/>
      <c r="H22" s="81"/>
      <c r="I22" s="81"/>
      <c r="J22" s="81"/>
      <c r="K22" s="81"/>
      <c r="L22" s="81"/>
      <c r="M22" s="69"/>
      <c r="N22" s="27"/>
      <c r="O22" s="44"/>
    </row>
    <row r="23" spans="2:15" ht="15" customHeight="1" x14ac:dyDescent="0.25">
      <c r="B23" s="49"/>
      <c r="C23" s="120" t="str">
        <f>+CONCATENATE("El avance del presupuesto para proyectos productivos se encuentra al " &amp; FIXED(K29*100,1) &amp; "%, mientras que para los proyectos del tipo social se registra un avance del " &amp; FIXED(K30*100,1) &amp;"% al ",B214," 2018. Cabe resaltar que estos dos tipos de proyectos absorben el " &amp; FIXED(SUM(I29:I30)*100,1) &amp; "% del presupuesto total en esta región.")</f>
        <v>El avance del presupuesto para proyectos productivos se encuentra al 29.4%, mientras que para los proyectos del tipo social se registra un avance del 26.1% al 18 de junio 2018. Cabe resaltar que estos dos tipos de proyectos absorben el 93.0% del presupuesto total en esta región.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44"/>
    </row>
    <row r="24" spans="2:15" x14ac:dyDescent="0.25">
      <c r="B24" s="4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44"/>
    </row>
    <row r="25" spans="2:15" x14ac:dyDescent="0.25">
      <c r="B25" s="49"/>
      <c r="C25" s="27"/>
      <c r="D25" s="27"/>
      <c r="E25" s="5"/>
      <c r="F25" s="5"/>
      <c r="G25" s="5"/>
      <c r="H25" s="5"/>
      <c r="I25" s="5"/>
      <c r="J25" s="5"/>
      <c r="K25" s="5"/>
      <c r="L25" s="5"/>
      <c r="M25" s="27"/>
      <c r="N25" s="27"/>
      <c r="O25" s="44"/>
    </row>
    <row r="26" spans="2:15" x14ac:dyDescent="0.25">
      <c r="B26" s="49"/>
      <c r="C26" s="27"/>
      <c r="D26" s="27"/>
      <c r="E26" s="141" t="s">
        <v>60</v>
      </c>
      <c r="F26" s="141"/>
      <c r="G26" s="141"/>
      <c r="H26" s="141"/>
      <c r="I26" s="141"/>
      <c r="J26" s="141"/>
      <c r="K26" s="141"/>
      <c r="L26" s="141"/>
      <c r="M26" s="27"/>
      <c r="N26" s="27"/>
      <c r="O26" s="44"/>
    </row>
    <row r="27" spans="2:15" x14ac:dyDescent="0.25">
      <c r="B27" s="49"/>
      <c r="C27" s="27"/>
      <c r="D27" s="27"/>
      <c r="E27" s="5"/>
      <c r="F27" s="131" t="s">
        <v>1</v>
      </c>
      <c r="G27" s="131"/>
      <c r="H27" s="131"/>
      <c r="I27" s="131"/>
      <c r="J27" s="131"/>
      <c r="K27" s="131"/>
      <c r="L27" s="5"/>
      <c r="M27" s="27"/>
      <c r="N27" s="27"/>
      <c r="O27" s="44"/>
    </row>
    <row r="28" spans="2:15" x14ac:dyDescent="0.25">
      <c r="B28" s="49"/>
      <c r="C28" s="27"/>
      <c r="D28" s="27"/>
      <c r="E28" s="5"/>
      <c r="F28" s="132" t="s">
        <v>32</v>
      </c>
      <c r="G28" s="132"/>
      <c r="H28" s="19" t="s">
        <v>6</v>
      </c>
      <c r="I28" s="19" t="s">
        <v>16</v>
      </c>
      <c r="J28" s="19" t="s">
        <v>17</v>
      </c>
      <c r="K28" s="19" t="s">
        <v>18</v>
      </c>
      <c r="L28" s="5"/>
      <c r="M28" s="27"/>
      <c r="N28" s="27"/>
      <c r="O28" s="44"/>
    </row>
    <row r="29" spans="2:15" x14ac:dyDescent="0.25">
      <c r="B29" s="59"/>
      <c r="C29" s="60"/>
      <c r="D29" s="60"/>
      <c r="E29" s="57"/>
      <c r="F29" s="20" t="s">
        <v>13</v>
      </c>
      <c r="G29" s="11"/>
      <c r="H29" s="100">
        <f>+H78+H127+H176</f>
        <v>798.71779399999991</v>
      </c>
      <c r="I29" s="23">
        <f>+H29/H$33</f>
        <v>0.49199699918453393</v>
      </c>
      <c r="J29" s="100">
        <f t="shared" ref="J29:J32" si="5">+J78+J127+J176</f>
        <v>235.115227</v>
      </c>
      <c r="K29" s="23">
        <f>+J29/H29</f>
        <v>0.29436583079304735</v>
      </c>
      <c r="L29" s="57"/>
      <c r="M29" s="60"/>
      <c r="N29" s="60"/>
      <c r="O29" s="61"/>
    </row>
    <row r="30" spans="2:15" x14ac:dyDescent="0.25">
      <c r="B30" s="59"/>
      <c r="C30" s="60"/>
      <c r="D30" s="60"/>
      <c r="E30" s="57"/>
      <c r="F30" s="20" t="s">
        <v>14</v>
      </c>
      <c r="G30" s="11"/>
      <c r="H30" s="100">
        <f t="shared" ref="H30:H32" si="6">+H79+H128+H177</f>
        <v>710.75510899999995</v>
      </c>
      <c r="I30" s="23">
        <f t="shared" ref="I30:I32" si="7">+H30/H$33</f>
        <v>0.43781343474498374</v>
      </c>
      <c r="J30" s="100">
        <f t="shared" si="5"/>
        <v>185.23044900000002</v>
      </c>
      <c r="K30" s="23">
        <f t="shared" ref="K30" si="8">+J30/H30</f>
        <v>0.26061078795565862</v>
      </c>
      <c r="L30" s="57"/>
      <c r="M30" s="60"/>
      <c r="N30" s="60"/>
      <c r="O30" s="61"/>
    </row>
    <row r="31" spans="2:15" x14ac:dyDescent="0.25">
      <c r="B31" s="59"/>
      <c r="C31" s="60"/>
      <c r="D31" s="60"/>
      <c r="E31" s="57"/>
      <c r="F31" s="20" t="s">
        <v>23</v>
      </c>
      <c r="G31" s="11"/>
      <c r="H31" s="100">
        <f t="shared" si="6"/>
        <v>74.370872000000006</v>
      </c>
      <c r="I31" s="23">
        <f t="shared" si="7"/>
        <v>4.5811231608466063E-2</v>
      </c>
      <c r="J31" s="100">
        <f t="shared" si="5"/>
        <v>13.953422999999999</v>
      </c>
      <c r="K31" s="23">
        <f>+J31/H31</f>
        <v>0.18761946209263214</v>
      </c>
      <c r="L31" s="57"/>
      <c r="M31" s="60"/>
      <c r="N31" s="60"/>
      <c r="O31" s="61"/>
    </row>
    <row r="32" spans="2:15" x14ac:dyDescent="0.25">
      <c r="B32" s="59"/>
      <c r="C32" s="60"/>
      <c r="D32" s="60"/>
      <c r="E32" s="57"/>
      <c r="F32" s="20" t="s">
        <v>15</v>
      </c>
      <c r="G32" s="11"/>
      <c r="H32" s="100">
        <f t="shared" si="6"/>
        <v>39.576276999999997</v>
      </c>
      <c r="I32" s="23">
        <f t="shared" si="7"/>
        <v>2.4378334462016368E-2</v>
      </c>
      <c r="J32" s="100">
        <f t="shared" si="5"/>
        <v>8.7127879999999998</v>
      </c>
      <c r="K32" s="23">
        <f>+J32/H32</f>
        <v>0.22015178436314262</v>
      </c>
      <c r="L32" s="57"/>
      <c r="M32" s="60"/>
      <c r="N32" s="60"/>
      <c r="O32" s="61"/>
    </row>
    <row r="33" spans="2:15" x14ac:dyDescent="0.25">
      <c r="B33" s="59"/>
      <c r="C33" s="60"/>
      <c r="D33" s="60"/>
      <c r="E33" s="57"/>
      <c r="F33" s="21" t="s">
        <v>0</v>
      </c>
      <c r="G33" s="13"/>
      <c r="H33" s="14">
        <f>SUM(H29:H32)</f>
        <v>1623.4200519999997</v>
      </c>
      <c r="I33" s="22">
        <f>SUM(I29:I32)</f>
        <v>1</v>
      </c>
      <c r="J33" s="43">
        <f>SUM(J29:J32)</f>
        <v>443.011887</v>
      </c>
      <c r="K33" s="22">
        <f t="shared" ref="K33" si="9">+J33/H33</f>
        <v>0.27288802208290086</v>
      </c>
      <c r="L33" s="57"/>
      <c r="M33" s="60"/>
      <c r="N33" s="60"/>
      <c r="O33" s="61"/>
    </row>
    <row r="34" spans="2:15" x14ac:dyDescent="0.25">
      <c r="B34" s="49"/>
      <c r="C34" s="27"/>
      <c r="D34" s="3"/>
      <c r="E34" s="5"/>
      <c r="F34" s="119" t="s">
        <v>88</v>
      </c>
      <c r="G34" s="119"/>
      <c r="H34" s="119"/>
      <c r="I34" s="119"/>
      <c r="J34" s="119"/>
      <c r="K34" s="119"/>
      <c r="L34" s="5"/>
      <c r="M34" s="3"/>
      <c r="N34" s="27"/>
      <c r="O34" s="44"/>
    </row>
    <row r="35" spans="2:15" x14ac:dyDescent="0.25">
      <c r="B35" s="49"/>
      <c r="C35" s="27"/>
      <c r="D35" s="3"/>
      <c r="E35" s="5"/>
      <c r="F35" s="5"/>
      <c r="G35" s="5"/>
      <c r="H35" s="70"/>
      <c r="I35" s="71"/>
      <c r="J35" s="70"/>
      <c r="K35" s="71"/>
      <c r="L35" s="5"/>
      <c r="M35" s="3"/>
      <c r="N35" s="27"/>
      <c r="O35" s="44"/>
    </row>
    <row r="36" spans="2:15" ht="15" customHeight="1" x14ac:dyDescent="0.25">
      <c r="B36" s="49"/>
      <c r="C36" s="120" t="str">
        <f>+CONCATENATE( "El sector " &amp; TEXT(F42,20) &amp; " cuenta con el mayor presupuesto en esta región, con un nivel de ejecución del " &amp; FIXED(K42*100,1) &amp; "%, del mismo modo para proyectos " &amp; TEXT(F43,20)&amp; " se tiene un nivel de avance de " &amp; FIXED(K43*100,1) &amp; "%. Cabe destacar que solo estos dos sectores concentran el " &amp; FIXED(SUM(I42:I43)*100,1) &amp; "% del presupuesto de esta región. ")</f>
        <v xml:space="preserve">El sector TRANSPORTE cuenta con el mayor presupuesto en esta región, con un nivel de ejecución del 26.1%, del mismo modo para proyectos SANEAMIENTO se tiene un nivel de avance de 18.3%. Cabe destacar que solo estos dos sectores concentran el 52.7% del presupuesto de esta región. 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44"/>
    </row>
    <row r="37" spans="2:15" x14ac:dyDescent="0.25">
      <c r="B37" s="4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44"/>
    </row>
    <row r="38" spans="2:15" x14ac:dyDescent="0.25">
      <c r="B38" s="49"/>
      <c r="C38" s="27"/>
      <c r="D38" s="5"/>
      <c r="E38" s="5"/>
      <c r="F38" s="5"/>
      <c r="G38" s="5"/>
      <c r="H38" s="27"/>
      <c r="I38" s="27"/>
      <c r="J38" s="27"/>
      <c r="K38" s="27"/>
      <c r="L38" s="27"/>
      <c r="M38" s="27"/>
      <c r="N38" s="27"/>
      <c r="O38" s="44"/>
    </row>
    <row r="39" spans="2:15" x14ac:dyDescent="0.25">
      <c r="B39" s="49"/>
      <c r="C39" s="27"/>
      <c r="D39" s="5"/>
      <c r="E39" s="130" t="s">
        <v>61</v>
      </c>
      <c r="F39" s="130"/>
      <c r="G39" s="130"/>
      <c r="H39" s="130"/>
      <c r="I39" s="130"/>
      <c r="J39" s="130"/>
      <c r="K39" s="130"/>
      <c r="L39" s="130"/>
      <c r="M39" s="27"/>
      <c r="N39" s="27"/>
      <c r="O39" s="44"/>
    </row>
    <row r="40" spans="2:15" x14ac:dyDescent="0.25">
      <c r="B40" s="49"/>
      <c r="C40" s="27"/>
      <c r="D40" s="5"/>
      <c r="E40" s="5"/>
      <c r="F40" s="131" t="s">
        <v>1</v>
      </c>
      <c r="G40" s="131"/>
      <c r="H40" s="131"/>
      <c r="I40" s="131"/>
      <c r="J40" s="131"/>
      <c r="K40" s="131"/>
      <c r="L40" s="5"/>
      <c r="M40" s="27"/>
      <c r="N40" s="27"/>
      <c r="O40" s="44"/>
    </row>
    <row r="41" spans="2:15" x14ac:dyDescent="0.25">
      <c r="B41" s="49"/>
      <c r="C41" s="27"/>
      <c r="D41" s="5"/>
      <c r="E41" s="27"/>
      <c r="F41" s="135" t="s">
        <v>22</v>
      </c>
      <c r="G41" s="136"/>
      <c r="H41" s="24" t="s">
        <v>20</v>
      </c>
      <c r="I41" s="24" t="s">
        <v>3</v>
      </c>
      <c r="J41" s="19" t="s">
        <v>21</v>
      </c>
      <c r="K41" s="19" t="s">
        <v>18</v>
      </c>
      <c r="L41" s="5"/>
      <c r="M41" s="27"/>
      <c r="N41" s="27"/>
      <c r="O41" s="44"/>
    </row>
    <row r="42" spans="2:15" x14ac:dyDescent="0.25">
      <c r="B42" s="59"/>
      <c r="C42" s="60"/>
      <c r="D42" s="57"/>
      <c r="E42" s="60"/>
      <c r="F42" s="20" t="s">
        <v>48</v>
      </c>
      <c r="G42" s="25"/>
      <c r="H42" s="82">
        <v>540.09709500000008</v>
      </c>
      <c r="I42" s="23">
        <f>+H42/H$50</f>
        <v>0.33269091036212001</v>
      </c>
      <c r="J42" s="82">
        <v>141.12081799999999</v>
      </c>
      <c r="K42" s="23">
        <f>+J42/H42</f>
        <v>0.26128786713803742</v>
      </c>
      <c r="L42" s="57"/>
      <c r="M42" s="60"/>
      <c r="N42" s="60"/>
      <c r="O42" s="61"/>
    </row>
    <row r="43" spans="2:15" x14ac:dyDescent="0.25">
      <c r="B43" s="59"/>
      <c r="C43" s="60"/>
      <c r="D43" s="57"/>
      <c r="E43" s="60"/>
      <c r="F43" s="20" t="s">
        <v>49</v>
      </c>
      <c r="G43" s="25"/>
      <c r="H43" s="82">
        <v>316.10215700000003</v>
      </c>
      <c r="I43" s="23">
        <f t="shared" ref="I43:I49" si="10">+H43/H$50</f>
        <v>0.19471371972433915</v>
      </c>
      <c r="J43" s="82">
        <v>57.725058999999995</v>
      </c>
      <c r="K43" s="23">
        <f t="shared" ref="K43:K50" si="11">+J43/H43</f>
        <v>0.18261520119902247</v>
      </c>
      <c r="L43" s="57"/>
      <c r="M43" s="60"/>
      <c r="N43" s="60"/>
      <c r="O43" s="61"/>
    </row>
    <row r="44" spans="2:15" x14ac:dyDescent="0.25">
      <c r="B44" s="59"/>
      <c r="C44" s="60"/>
      <c r="D44" s="57"/>
      <c r="E44" s="60"/>
      <c r="F44" s="20" t="s">
        <v>50</v>
      </c>
      <c r="G44" s="25"/>
      <c r="H44" s="82">
        <v>213.62034</v>
      </c>
      <c r="I44" s="23">
        <f t="shared" si="10"/>
        <v>0.13158660923081911</v>
      </c>
      <c r="J44" s="82">
        <v>52.776966999999999</v>
      </c>
      <c r="K44" s="23">
        <f t="shared" si="11"/>
        <v>0.2470596526529262</v>
      </c>
      <c r="L44" s="57"/>
      <c r="M44" s="60"/>
      <c r="N44" s="60"/>
      <c r="O44" s="61"/>
    </row>
    <row r="45" spans="2:15" x14ac:dyDescent="0.25">
      <c r="B45" s="59"/>
      <c r="C45" s="60"/>
      <c r="D45" s="57"/>
      <c r="E45" s="60"/>
      <c r="F45" s="20" t="s">
        <v>54</v>
      </c>
      <c r="G45" s="25"/>
      <c r="H45" s="82">
        <v>138.01723000000001</v>
      </c>
      <c r="I45" s="23">
        <f t="shared" si="10"/>
        <v>8.5016339320170012E-2</v>
      </c>
      <c r="J45" s="82">
        <v>60.819930999999997</v>
      </c>
      <c r="K45" s="23">
        <f t="shared" si="11"/>
        <v>0.44066911790651059</v>
      </c>
      <c r="L45" s="57"/>
      <c r="M45" s="60"/>
      <c r="N45" s="60"/>
      <c r="O45" s="61"/>
    </row>
    <row r="46" spans="2:15" x14ac:dyDescent="0.25">
      <c r="B46" s="59"/>
      <c r="C46" s="60"/>
      <c r="D46" s="57"/>
      <c r="E46" s="60"/>
      <c r="F46" s="20" t="s">
        <v>51</v>
      </c>
      <c r="G46" s="25"/>
      <c r="H46" s="82">
        <v>74.092991999999995</v>
      </c>
      <c r="I46" s="23">
        <f t="shared" si="10"/>
        <v>4.5640062107598023E-2</v>
      </c>
      <c r="J46" s="82">
        <v>20.307655</v>
      </c>
      <c r="K46" s="23">
        <f t="shared" si="11"/>
        <v>0.27408334380665855</v>
      </c>
      <c r="L46" s="57"/>
      <c r="M46" s="60"/>
      <c r="N46" s="60"/>
      <c r="O46" s="61"/>
    </row>
    <row r="47" spans="2:15" x14ac:dyDescent="0.25">
      <c r="B47" s="59"/>
      <c r="C47" s="60"/>
      <c r="D47" s="57"/>
      <c r="E47" s="60"/>
      <c r="F47" s="20" t="s">
        <v>90</v>
      </c>
      <c r="G47" s="25"/>
      <c r="H47" s="82">
        <v>67.176974000000001</v>
      </c>
      <c r="I47" s="23">
        <f t="shared" si="10"/>
        <v>4.1379908987350625E-2</v>
      </c>
      <c r="J47" s="82">
        <v>26.960597</v>
      </c>
      <c r="K47" s="23">
        <f t="shared" si="11"/>
        <v>0.40133687772241722</v>
      </c>
      <c r="L47" s="57"/>
      <c r="M47" s="60"/>
      <c r="N47" s="60"/>
      <c r="O47" s="61"/>
    </row>
    <row r="48" spans="2:15" x14ac:dyDescent="0.25">
      <c r="B48" s="59"/>
      <c r="C48" s="60"/>
      <c r="D48" s="57"/>
      <c r="E48" s="60"/>
      <c r="F48" s="20" t="s">
        <v>93</v>
      </c>
      <c r="G48" s="25"/>
      <c r="H48" s="82">
        <v>65.872040999999996</v>
      </c>
      <c r="I48" s="23">
        <f t="shared" si="10"/>
        <v>4.0576091763094721E-2</v>
      </c>
      <c r="J48" s="82">
        <v>6.7727790000000008</v>
      </c>
      <c r="K48" s="23">
        <f t="shared" si="11"/>
        <v>0.10281720282509542</v>
      </c>
      <c r="L48" s="57"/>
      <c r="M48" s="60"/>
      <c r="N48" s="60"/>
      <c r="O48" s="61"/>
    </row>
    <row r="49" spans="2:15" x14ac:dyDescent="0.25">
      <c r="B49" s="59"/>
      <c r="C49" s="60"/>
      <c r="D49" s="57"/>
      <c r="E49" s="60"/>
      <c r="F49" s="20" t="s">
        <v>53</v>
      </c>
      <c r="G49" s="25"/>
      <c r="H49" s="82">
        <f>+H33-SUM(H42:H48)</f>
        <v>208.44122299999958</v>
      </c>
      <c r="I49" s="23">
        <f t="shared" si="10"/>
        <v>0.12839635850450837</v>
      </c>
      <c r="J49" s="82">
        <f>+J33-SUM(J42:J48)</f>
        <v>76.528080999999986</v>
      </c>
      <c r="K49" s="23">
        <f t="shared" si="11"/>
        <v>0.36714465545042468</v>
      </c>
      <c r="L49" s="57"/>
      <c r="M49" s="60"/>
      <c r="N49" s="60"/>
      <c r="O49" s="61"/>
    </row>
    <row r="50" spans="2:15" x14ac:dyDescent="0.25">
      <c r="B50" s="59"/>
      <c r="C50" s="60"/>
      <c r="D50" s="57"/>
      <c r="E50" s="60"/>
      <c r="F50" s="21" t="s">
        <v>0</v>
      </c>
      <c r="G50" s="26"/>
      <c r="H50" s="14">
        <f>SUM(H42:H49)</f>
        <v>1623.4200519999997</v>
      </c>
      <c r="I50" s="22">
        <f>SUM(I42:I49)</f>
        <v>1</v>
      </c>
      <c r="J50" s="43">
        <f>SUM(J42:J49)</f>
        <v>443.011887</v>
      </c>
      <c r="K50" s="22">
        <f t="shared" si="11"/>
        <v>0.27288802208290086</v>
      </c>
      <c r="L50" s="57"/>
      <c r="M50" s="60"/>
      <c r="N50" s="60"/>
      <c r="O50" s="61"/>
    </row>
    <row r="51" spans="2:15" x14ac:dyDescent="0.25">
      <c r="B51" s="49"/>
      <c r="C51" s="27"/>
      <c r="D51" s="3"/>
      <c r="E51" s="5"/>
      <c r="F51" s="119" t="s">
        <v>88</v>
      </c>
      <c r="G51" s="119"/>
      <c r="H51" s="119"/>
      <c r="I51" s="119"/>
      <c r="J51" s="119"/>
      <c r="K51" s="119"/>
      <c r="L51" s="5"/>
      <c r="M51" s="3"/>
      <c r="N51" s="27"/>
      <c r="O51" s="44"/>
    </row>
    <row r="52" spans="2:15" x14ac:dyDescent="0.25">
      <c r="B52" s="49"/>
      <c r="C52" s="27"/>
      <c r="D52" s="3"/>
      <c r="E52" s="5"/>
      <c r="F52" s="3"/>
      <c r="G52" s="3"/>
      <c r="H52" s="3"/>
      <c r="I52" s="3"/>
      <c r="J52" s="3"/>
      <c r="K52" s="3"/>
      <c r="L52" s="3"/>
      <c r="M52" s="27"/>
      <c r="N52" s="27"/>
      <c r="O52" s="44"/>
    </row>
    <row r="53" spans="2:15" ht="15" customHeight="1" x14ac:dyDescent="0.25">
      <c r="B53" s="49"/>
      <c r="C53" s="120" t="str">
        <f>+CONCATENATE("A la fecha  de los " &amp; FIXED(J63,0)  &amp; "  proyectos presupuestados para el 2018, " &amp; FIXED(J59,0) &amp; " no cuentan con ningún avance en ejecución del gasto, mientras que " &amp; FIXED(J60,0) &amp; " (" &amp; FIXED(K60*100,1) &amp; "% de proyectos) no superan el 50,0% de ejecución, " &amp; FIXED(J61,0) &amp; " proyectos (" &amp; FIXED(K61*100,1) &amp; "% del total) tienen un nivel de ejecución mayor al 50,0% pero no culminan al 100% y " &amp; FIXED(J62,0) &amp; " proyectos por S/ " &amp; FIXED(I62,1) &amp; " millones se han ejecutado al 100,0%.")</f>
        <v>A la fecha  de los 1,932  proyectos presupuestados para el 2018, 869 no cuentan con ningún avance en ejecución del gasto, mientras que 526 (27.2% de proyectos) no superan el 50,0% de ejecución, 342 proyectos (17.7% del total) tienen un nivel de ejecución mayor al 50,0% pero no culminan al 100% y 195 proyectos por S/ 54.3 millones se han ejecutado al 100,0%.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44"/>
    </row>
    <row r="54" spans="2:15" x14ac:dyDescent="0.25">
      <c r="B54" s="49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44"/>
    </row>
    <row r="55" spans="2:15" x14ac:dyDescent="0.25">
      <c r="B55" s="4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44"/>
    </row>
    <row r="56" spans="2:15" x14ac:dyDescent="0.25">
      <c r="B56" s="49"/>
      <c r="C56" s="27"/>
      <c r="D56" s="27"/>
      <c r="E56" s="130" t="s">
        <v>68</v>
      </c>
      <c r="F56" s="130"/>
      <c r="G56" s="130"/>
      <c r="H56" s="130"/>
      <c r="I56" s="130"/>
      <c r="J56" s="130"/>
      <c r="K56" s="130"/>
      <c r="L56" s="130"/>
      <c r="M56" s="27"/>
      <c r="N56" s="27"/>
      <c r="O56" s="44"/>
    </row>
    <row r="57" spans="2:15" x14ac:dyDescent="0.25">
      <c r="B57" s="49"/>
      <c r="C57" s="27"/>
      <c r="D57" s="27"/>
      <c r="E57" s="5"/>
      <c r="F57" s="131" t="s">
        <v>33</v>
      </c>
      <c r="G57" s="131"/>
      <c r="H57" s="131"/>
      <c r="I57" s="131"/>
      <c r="J57" s="131"/>
      <c r="K57" s="131"/>
      <c r="L57" s="5"/>
      <c r="M57" s="27"/>
      <c r="N57" s="27"/>
      <c r="O57" s="44"/>
    </row>
    <row r="58" spans="2:15" x14ac:dyDescent="0.25">
      <c r="B58" s="49"/>
      <c r="C58" s="27"/>
      <c r="D58" s="27"/>
      <c r="E58" s="27"/>
      <c r="F58" s="29" t="s">
        <v>25</v>
      </c>
      <c r="G58" s="19" t="s">
        <v>18</v>
      </c>
      <c r="H58" s="19" t="s">
        <v>20</v>
      </c>
      <c r="I58" s="19" t="s">
        <v>7</v>
      </c>
      <c r="J58" s="19" t="s">
        <v>24</v>
      </c>
      <c r="K58" s="19" t="s">
        <v>3</v>
      </c>
      <c r="L58" s="27"/>
      <c r="M58" s="27" t="s">
        <v>36</v>
      </c>
      <c r="N58" s="27"/>
      <c r="O58" s="44"/>
    </row>
    <row r="59" spans="2:15" x14ac:dyDescent="0.25">
      <c r="B59" s="49"/>
      <c r="C59" s="27"/>
      <c r="D59" s="27"/>
      <c r="E59" s="27"/>
      <c r="F59" s="30" t="s">
        <v>26</v>
      </c>
      <c r="G59" s="23">
        <f>+I59/H59</f>
        <v>0</v>
      </c>
      <c r="H59" s="100">
        <f t="shared" ref="H59:J62" si="12">+H108+H157+H206</f>
        <v>416.89519299999995</v>
      </c>
      <c r="I59" s="100">
        <f t="shared" si="12"/>
        <v>0</v>
      </c>
      <c r="J59" s="100">
        <f t="shared" si="12"/>
        <v>869</v>
      </c>
      <c r="K59" s="23">
        <f>+J59/J$63</f>
        <v>0.44979296066252589</v>
      </c>
      <c r="L59" s="27"/>
      <c r="M59" s="32">
        <f>SUM(J60:J62)</f>
        <v>1063</v>
      </c>
      <c r="N59" s="27"/>
      <c r="O59" s="44"/>
    </row>
    <row r="60" spans="2:15" x14ac:dyDescent="0.25">
      <c r="B60" s="49"/>
      <c r="C60" s="27"/>
      <c r="D60" s="27"/>
      <c r="E60" s="27"/>
      <c r="F60" s="30" t="s">
        <v>27</v>
      </c>
      <c r="G60" s="23">
        <f t="shared" ref="G60:G63" si="13">+I60/H60</f>
        <v>0.19160917028503091</v>
      </c>
      <c r="H60" s="100">
        <f t="shared" si="12"/>
        <v>796.11850400000003</v>
      </c>
      <c r="I60" s="100">
        <f t="shared" si="12"/>
        <v>152.54360600000007</v>
      </c>
      <c r="J60" s="100">
        <f t="shared" si="12"/>
        <v>526</v>
      </c>
      <c r="K60" s="23">
        <f t="shared" ref="K60:K62" si="14">+J60/J$63</f>
        <v>0.2722567287784679</v>
      </c>
      <c r="L60" s="27"/>
      <c r="M60" s="27"/>
      <c r="N60" s="27"/>
      <c r="O60" s="44"/>
    </row>
    <row r="61" spans="2:15" x14ac:dyDescent="0.25">
      <c r="B61" s="49"/>
      <c r="C61" s="27"/>
      <c r="D61" s="27"/>
      <c r="E61" s="27"/>
      <c r="F61" s="30" t="s">
        <v>28</v>
      </c>
      <c r="G61" s="23">
        <f t="shared" si="13"/>
        <v>0.66336325161692056</v>
      </c>
      <c r="H61" s="100">
        <f t="shared" si="12"/>
        <v>356.07746800000001</v>
      </c>
      <c r="I61" s="100">
        <f t="shared" si="12"/>
        <v>236.208707</v>
      </c>
      <c r="J61" s="100">
        <f t="shared" si="12"/>
        <v>342</v>
      </c>
      <c r="K61" s="23">
        <f t="shared" si="14"/>
        <v>0.17701863354037267</v>
      </c>
      <c r="L61" s="27"/>
      <c r="M61" s="27"/>
      <c r="N61" s="27"/>
      <c r="O61" s="44"/>
    </row>
    <row r="62" spans="2:15" x14ac:dyDescent="0.25">
      <c r="B62" s="49"/>
      <c r="C62" s="27"/>
      <c r="D62" s="27"/>
      <c r="E62" s="27"/>
      <c r="F62" s="30" t="s">
        <v>29</v>
      </c>
      <c r="G62" s="23">
        <f t="shared" si="13"/>
        <v>0.9987245459307863</v>
      </c>
      <c r="H62" s="100">
        <f t="shared" si="12"/>
        <v>54.328887000000009</v>
      </c>
      <c r="I62" s="100">
        <f t="shared" si="12"/>
        <v>54.25959300000001</v>
      </c>
      <c r="J62" s="100">
        <f t="shared" si="12"/>
        <v>195</v>
      </c>
      <c r="K62" s="23">
        <f t="shared" si="14"/>
        <v>0.10093167701863354</v>
      </c>
      <c r="L62" s="27"/>
      <c r="M62" s="27"/>
      <c r="N62" s="27"/>
      <c r="O62" s="44"/>
    </row>
    <row r="63" spans="2:15" x14ac:dyDescent="0.25">
      <c r="B63" s="49"/>
      <c r="C63" s="27"/>
      <c r="D63" s="27"/>
      <c r="E63" s="27"/>
      <c r="F63" s="31" t="s">
        <v>0</v>
      </c>
      <c r="G63" s="22">
        <f t="shared" si="13"/>
        <v>0.27288803378658777</v>
      </c>
      <c r="H63" s="15">
        <f t="shared" ref="H63:J63" si="15">SUM(H59:H62)</f>
        <v>1623.4200519999999</v>
      </c>
      <c r="I63" s="15">
        <f t="shared" si="15"/>
        <v>443.01190600000007</v>
      </c>
      <c r="J63" s="28">
        <f t="shared" si="15"/>
        <v>1932</v>
      </c>
      <c r="K63" s="22">
        <f>SUM(K59:K62)</f>
        <v>1</v>
      </c>
      <c r="L63" s="27"/>
      <c r="M63" s="27"/>
      <c r="N63" s="27"/>
      <c r="O63" s="44"/>
    </row>
    <row r="64" spans="2:15" x14ac:dyDescent="0.25">
      <c r="B64" s="49"/>
      <c r="C64" s="27"/>
      <c r="D64" s="3"/>
      <c r="E64" s="5"/>
      <c r="F64" s="119" t="s">
        <v>88</v>
      </c>
      <c r="G64" s="119"/>
      <c r="H64" s="119"/>
      <c r="I64" s="119"/>
      <c r="J64" s="119"/>
      <c r="K64" s="119"/>
      <c r="L64" s="5"/>
      <c r="M64" s="3"/>
      <c r="N64" s="27"/>
      <c r="O64" s="44"/>
    </row>
    <row r="65" spans="2:15" x14ac:dyDescent="0.25">
      <c r="B65" s="49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44"/>
    </row>
    <row r="66" spans="2:15" x14ac:dyDescent="0.25"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</row>
    <row r="67" spans="2:15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</row>
    <row r="68" spans="2:15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</row>
    <row r="69" spans="2:15" x14ac:dyDescent="0.25"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8"/>
    </row>
    <row r="70" spans="2:15" x14ac:dyDescent="0.25">
      <c r="B70" s="49"/>
      <c r="C70" s="133" t="s">
        <v>19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50"/>
    </row>
    <row r="71" spans="2:15" x14ac:dyDescent="0.25">
      <c r="B71" s="49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51"/>
    </row>
    <row r="72" spans="2:15" ht="15" customHeight="1" x14ac:dyDescent="0.25">
      <c r="B72" s="49"/>
      <c r="C72" s="120" t="str">
        <f>+CONCATENATE("El avance del presupuesto del Gobierno Nacional para proyectos productivos se encuentra al " &amp; FIXED(K78*100,1) &amp; "%, mientras que para los proyectos del tipo social se registra un avance del " &amp; FIXED(K79*100,1) &amp;"% al ",B214," del 2018. Cabe resaltar que estos dos tipos de proyectos absorben el " &amp; FIXED(SUM(I78:I79)*100,1) &amp; "% del presupuesto total del Gobierno Nacional en esta región.")</f>
        <v>El avance del presupuesto del Gobierno Nacional para proyectos productivos se encuentra al 40.4%, mientras que para los proyectos del tipo social se registra un avance del 30.2% al 18 de junio del 2018. Cabe resaltar que estos dos tipos de proyectos absorben el 87.5% del presupuesto total del Gobierno Nacional en esta región.</v>
      </c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51"/>
    </row>
    <row r="73" spans="2:15" x14ac:dyDescent="0.25">
      <c r="B73" s="4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44"/>
    </row>
    <row r="74" spans="2:15" x14ac:dyDescent="0.25">
      <c r="B74" s="49"/>
      <c r="C74" s="27"/>
      <c r="D74" s="27"/>
      <c r="E74" s="5"/>
      <c r="F74" s="5"/>
      <c r="G74" s="5"/>
      <c r="H74" s="5"/>
      <c r="I74" s="5"/>
      <c r="J74" s="5"/>
      <c r="K74" s="5"/>
      <c r="L74" s="5"/>
      <c r="M74" s="27"/>
      <c r="N74" s="27"/>
      <c r="O74" s="44"/>
    </row>
    <row r="75" spans="2:15" x14ac:dyDescent="0.25">
      <c r="B75" s="49"/>
      <c r="C75" s="27"/>
      <c r="D75" s="27"/>
      <c r="E75" s="134" t="s">
        <v>62</v>
      </c>
      <c r="F75" s="134"/>
      <c r="G75" s="134"/>
      <c r="H75" s="134"/>
      <c r="I75" s="134"/>
      <c r="J75" s="134"/>
      <c r="K75" s="134"/>
      <c r="L75" s="134"/>
      <c r="M75" s="27"/>
      <c r="N75" s="27"/>
      <c r="O75" s="44"/>
    </row>
    <row r="76" spans="2:15" x14ac:dyDescent="0.25">
      <c r="B76" s="49"/>
      <c r="C76" s="27"/>
      <c r="D76" s="27"/>
      <c r="E76" s="5"/>
      <c r="F76" s="131" t="s">
        <v>1</v>
      </c>
      <c r="G76" s="131"/>
      <c r="H76" s="131"/>
      <c r="I76" s="131"/>
      <c r="J76" s="131"/>
      <c r="K76" s="131"/>
      <c r="L76" s="5"/>
      <c r="M76" s="27"/>
      <c r="N76" s="27"/>
      <c r="O76" s="44"/>
    </row>
    <row r="77" spans="2:15" x14ac:dyDescent="0.25">
      <c r="B77" s="59"/>
      <c r="C77" s="60"/>
      <c r="D77" s="60"/>
      <c r="E77" s="57"/>
      <c r="F77" s="132" t="s">
        <v>32</v>
      </c>
      <c r="G77" s="132"/>
      <c r="H77" s="19" t="s">
        <v>6</v>
      </c>
      <c r="I77" s="19" t="s">
        <v>16</v>
      </c>
      <c r="J77" s="19" t="s">
        <v>17</v>
      </c>
      <c r="K77" s="19" t="s">
        <v>18</v>
      </c>
      <c r="L77" s="57"/>
      <c r="M77" s="60"/>
      <c r="N77" s="60"/>
      <c r="O77" s="61"/>
    </row>
    <row r="78" spans="2:15" x14ac:dyDescent="0.25">
      <c r="B78" s="59"/>
      <c r="C78" s="60"/>
      <c r="D78" s="60"/>
      <c r="E78" s="57"/>
      <c r="F78" s="20" t="s">
        <v>13</v>
      </c>
      <c r="G78" s="11"/>
      <c r="H78" s="100">
        <v>302.10260199999999</v>
      </c>
      <c r="I78" s="23">
        <f>+H78/$H$82</f>
        <v>0.70659963379041024</v>
      </c>
      <c r="J78" s="82">
        <v>122.05911</v>
      </c>
      <c r="K78" s="23">
        <f>+J78/H78</f>
        <v>0.40403197189278101</v>
      </c>
      <c r="L78" s="57"/>
      <c r="M78" s="60"/>
      <c r="N78" s="60"/>
      <c r="O78" s="61"/>
    </row>
    <row r="79" spans="2:15" x14ac:dyDescent="0.25">
      <c r="B79" s="59"/>
      <c r="C79" s="60"/>
      <c r="D79" s="60"/>
      <c r="E79" s="57"/>
      <c r="F79" s="20" t="s">
        <v>14</v>
      </c>
      <c r="G79" s="11"/>
      <c r="H79" s="82">
        <v>72.104050000000001</v>
      </c>
      <c r="I79" s="23">
        <f>+H79/$H$82</f>
        <v>0.16864699273528744</v>
      </c>
      <c r="J79" s="82">
        <v>21.750689000000001</v>
      </c>
      <c r="K79" s="23">
        <f t="shared" ref="K79:K82" si="16">+J79/H79</f>
        <v>0.30165696656429147</v>
      </c>
      <c r="L79" s="57"/>
      <c r="M79" s="60"/>
      <c r="N79" s="60"/>
      <c r="O79" s="61"/>
    </row>
    <row r="80" spans="2:15" x14ac:dyDescent="0.25">
      <c r="B80" s="59"/>
      <c r="C80" s="60"/>
      <c r="D80" s="60"/>
      <c r="E80" s="57"/>
      <c r="F80" s="20" t="s">
        <v>23</v>
      </c>
      <c r="G80" s="11"/>
      <c r="H80" s="82">
        <v>52.495355000000004</v>
      </c>
      <c r="I80" s="23">
        <f>+H80/$H$82</f>
        <v>0.12278344632959362</v>
      </c>
      <c r="J80" s="82">
        <v>5.4227539999999994</v>
      </c>
      <c r="K80" s="23">
        <f t="shared" si="16"/>
        <v>0.10329969194417295</v>
      </c>
      <c r="L80" s="57"/>
      <c r="M80" s="60"/>
      <c r="N80" s="60"/>
      <c r="O80" s="61"/>
    </row>
    <row r="81" spans="2:15" x14ac:dyDescent="0.25">
      <c r="B81" s="59"/>
      <c r="C81" s="60"/>
      <c r="D81" s="60"/>
      <c r="E81" s="57"/>
      <c r="F81" s="20" t="s">
        <v>15</v>
      </c>
      <c r="G81" s="11"/>
      <c r="H81" s="82">
        <v>0.84223099999999995</v>
      </c>
      <c r="I81" s="23">
        <f>+H81/$H$82</f>
        <v>1.969927144708707E-3</v>
      </c>
      <c r="J81" s="82">
        <v>0</v>
      </c>
      <c r="K81" s="23">
        <f t="shared" si="16"/>
        <v>0</v>
      </c>
      <c r="L81" s="57"/>
      <c r="M81" s="60"/>
      <c r="N81" s="60"/>
      <c r="O81" s="61"/>
    </row>
    <row r="82" spans="2:15" x14ac:dyDescent="0.25">
      <c r="B82" s="59"/>
      <c r="C82" s="60"/>
      <c r="D82" s="60"/>
      <c r="E82" s="57"/>
      <c r="F82" s="21" t="s">
        <v>0</v>
      </c>
      <c r="G82" s="13"/>
      <c r="H82" s="43">
        <f>SUM(H78:H81)</f>
        <v>427.54423800000001</v>
      </c>
      <c r="I82" s="22">
        <f>+H82/$H$82</f>
        <v>1</v>
      </c>
      <c r="J82" s="43">
        <f>SUM(J78:J81)</f>
        <v>149.232553</v>
      </c>
      <c r="K82" s="22">
        <f t="shared" si="16"/>
        <v>0.34904587580946417</v>
      </c>
      <c r="L82" s="57"/>
      <c r="M82" s="60"/>
      <c r="N82" s="60"/>
      <c r="O82" s="61"/>
    </row>
    <row r="83" spans="2:15" x14ac:dyDescent="0.25">
      <c r="B83" s="59"/>
      <c r="C83" s="60"/>
      <c r="D83" s="58"/>
      <c r="E83" s="57"/>
      <c r="F83" s="119" t="s">
        <v>88</v>
      </c>
      <c r="G83" s="119"/>
      <c r="H83" s="119"/>
      <c r="I83" s="119"/>
      <c r="J83" s="119"/>
      <c r="K83" s="119"/>
      <c r="L83" s="57"/>
      <c r="M83" s="58"/>
      <c r="N83" s="60"/>
      <c r="O83" s="61"/>
    </row>
    <row r="84" spans="2:15" x14ac:dyDescent="0.25">
      <c r="B84" s="59"/>
      <c r="C84" s="60"/>
      <c r="D84" s="60"/>
      <c r="E84" s="57"/>
      <c r="F84" s="5"/>
      <c r="G84" s="5"/>
      <c r="H84" s="5"/>
      <c r="I84" s="5"/>
      <c r="J84" s="5"/>
      <c r="K84" s="5"/>
      <c r="L84" s="57"/>
      <c r="M84" s="60"/>
      <c r="N84" s="60"/>
      <c r="O84" s="61"/>
    </row>
    <row r="85" spans="2:15" ht="15" customHeight="1" x14ac:dyDescent="0.25">
      <c r="B85" s="59"/>
      <c r="C85" s="120" t="str">
        <f>+CONCATENATE( "El gasto del Gobierno Nacional en el sector " &amp; TEXT(F91,20) &amp; " cuenta con el mayor presupuesto en esta región, con un nivel de ejecución del " &amp; FIXED(K91*100,1) &amp; "%, del mismo modo para proyectos " &amp; TEXT(F92,20)&amp; " se tiene un nivel de avance de " &amp; FIXED(K92*100,1) &amp; "%. Cabe destacar que solo estos dos sectores concentran el " &amp; FIXED(SUM(I91:I92)*100,1) &amp; "% del presupuesto de esta región. ")</f>
        <v xml:space="preserve">El gasto del Gobierno Nacional en el sector TRANSPORTE cuenta con el mayor presupuesto en esta región, con un nivel de ejecución del 32.4%, del mismo modo para proyectos EDUCACION se tiene un nivel de avance de 28.4%. Cabe destacar que solo estos dos sectores concentran el 62.1% del presupuesto de esta región. </v>
      </c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44"/>
    </row>
    <row r="86" spans="2:15" x14ac:dyDescent="0.25">
      <c r="B86" s="5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44"/>
    </row>
    <row r="87" spans="2:15" x14ac:dyDescent="0.25">
      <c r="B87" s="59"/>
      <c r="C87" s="27"/>
      <c r="D87" s="5"/>
      <c r="E87" s="5"/>
      <c r="F87" s="5"/>
      <c r="G87" s="5"/>
      <c r="H87" s="27"/>
      <c r="I87" s="27"/>
      <c r="J87" s="27"/>
      <c r="K87" s="27"/>
      <c r="L87" s="27"/>
      <c r="M87" s="27"/>
      <c r="N87" s="27"/>
      <c r="O87" s="44"/>
    </row>
    <row r="88" spans="2:15" x14ac:dyDescent="0.25">
      <c r="B88" s="59"/>
      <c r="C88" s="27"/>
      <c r="D88" s="5"/>
      <c r="E88" s="130" t="s">
        <v>65</v>
      </c>
      <c r="F88" s="130"/>
      <c r="G88" s="130"/>
      <c r="H88" s="130"/>
      <c r="I88" s="130"/>
      <c r="J88" s="130"/>
      <c r="K88" s="130"/>
      <c r="L88" s="130"/>
      <c r="M88" s="27"/>
      <c r="N88" s="27"/>
      <c r="O88" s="44"/>
    </row>
    <row r="89" spans="2:15" x14ac:dyDescent="0.25">
      <c r="B89" s="59"/>
      <c r="C89" s="27"/>
      <c r="D89" s="5"/>
      <c r="E89" s="5"/>
      <c r="F89" s="131" t="s">
        <v>1</v>
      </c>
      <c r="G89" s="131"/>
      <c r="H89" s="131"/>
      <c r="I89" s="131"/>
      <c r="J89" s="131"/>
      <c r="K89" s="131"/>
      <c r="L89" s="5"/>
      <c r="M89" s="27"/>
      <c r="N89" s="27"/>
      <c r="O89" s="44"/>
    </row>
    <row r="90" spans="2:15" x14ac:dyDescent="0.25">
      <c r="B90" s="59"/>
      <c r="C90" s="60"/>
      <c r="D90" s="57"/>
      <c r="E90" s="60"/>
      <c r="F90" s="135" t="s">
        <v>22</v>
      </c>
      <c r="G90" s="136"/>
      <c r="H90" s="24" t="s">
        <v>20</v>
      </c>
      <c r="I90" s="24" t="s">
        <v>3</v>
      </c>
      <c r="J90" s="19" t="s">
        <v>21</v>
      </c>
      <c r="K90" s="19" t="s">
        <v>18</v>
      </c>
      <c r="L90" s="5"/>
      <c r="M90" s="60"/>
      <c r="N90" s="60"/>
      <c r="O90" s="61"/>
    </row>
    <row r="91" spans="2:15" x14ac:dyDescent="0.25">
      <c r="B91" s="59"/>
      <c r="C91" s="60"/>
      <c r="D91" s="57"/>
      <c r="E91" s="60"/>
      <c r="F91" s="20" t="s">
        <v>48</v>
      </c>
      <c r="G91" s="25"/>
      <c r="H91" s="82">
        <v>213.687048</v>
      </c>
      <c r="I91" s="23">
        <f t="shared" ref="I91:I98" si="17">+H91/$H$99</f>
        <v>0.49980102409893779</v>
      </c>
      <c r="J91" s="82">
        <v>69.310627999999994</v>
      </c>
      <c r="K91" s="23">
        <f>+J91/H91</f>
        <v>0.32435577471218563</v>
      </c>
      <c r="L91" s="57"/>
      <c r="M91" s="60"/>
      <c r="N91" s="60"/>
      <c r="O91" s="61"/>
    </row>
    <row r="92" spans="2:15" x14ac:dyDescent="0.25">
      <c r="B92" s="59"/>
      <c r="C92" s="60"/>
      <c r="D92" s="57"/>
      <c r="E92" s="60"/>
      <c r="F92" s="20" t="s">
        <v>50</v>
      </c>
      <c r="G92" s="25"/>
      <c r="H92" s="82">
        <v>51.826233000000002</v>
      </c>
      <c r="I92" s="23">
        <f t="shared" si="17"/>
        <v>0.12121841061976843</v>
      </c>
      <c r="J92" s="82">
        <v>14.717798999999999</v>
      </c>
      <c r="K92" s="23">
        <f t="shared" ref="K92:K99" si="18">+J92/H92</f>
        <v>0.28398357642547545</v>
      </c>
      <c r="L92" s="57"/>
      <c r="M92" s="60"/>
      <c r="N92" s="60"/>
      <c r="O92" s="61"/>
    </row>
    <row r="93" spans="2:15" x14ac:dyDescent="0.25">
      <c r="B93" s="59"/>
      <c r="C93" s="60"/>
      <c r="D93" s="57"/>
      <c r="E93" s="60"/>
      <c r="F93" s="20" t="s">
        <v>99</v>
      </c>
      <c r="G93" s="25"/>
      <c r="H93" s="82">
        <v>35.657277999999998</v>
      </c>
      <c r="I93" s="23">
        <f t="shared" si="17"/>
        <v>8.3400207114941866E-2</v>
      </c>
      <c r="J93" s="82">
        <v>2.132199</v>
      </c>
      <c r="K93" s="23">
        <f t="shared" si="18"/>
        <v>5.9797020961611262E-2</v>
      </c>
      <c r="L93" s="57"/>
      <c r="M93" s="60"/>
      <c r="N93" s="60"/>
      <c r="O93" s="61"/>
    </row>
    <row r="94" spans="2:15" x14ac:dyDescent="0.25">
      <c r="B94" s="59"/>
      <c r="C94" s="60"/>
      <c r="D94" s="57"/>
      <c r="E94" s="60"/>
      <c r="F94" s="20" t="s">
        <v>96</v>
      </c>
      <c r="G94" s="25"/>
      <c r="H94" s="82">
        <v>34.813378</v>
      </c>
      <c r="I94" s="23">
        <f t="shared" si="17"/>
        <v>8.1426376280622451E-2</v>
      </c>
      <c r="J94" s="82">
        <v>34.779378000000001</v>
      </c>
      <c r="K94" s="23">
        <f t="shared" si="18"/>
        <v>0.99902336394934155</v>
      </c>
      <c r="L94" s="57"/>
      <c r="M94" s="60"/>
      <c r="N94" s="60"/>
      <c r="O94" s="61"/>
    </row>
    <row r="95" spans="2:15" x14ac:dyDescent="0.25">
      <c r="B95" s="59"/>
      <c r="C95" s="60"/>
      <c r="D95" s="57"/>
      <c r="E95" s="60"/>
      <c r="F95" s="20" t="s">
        <v>51</v>
      </c>
      <c r="G95" s="25"/>
      <c r="H95" s="82">
        <v>22.531592</v>
      </c>
      <c r="I95" s="23">
        <f t="shared" si="17"/>
        <v>5.2700024927011174E-2</v>
      </c>
      <c r="J95" s="82">
        <v>7.2417290000000003</v>
      </c>
      <c r="K95" s="23">
        <f t="shared" si="18"/>
        <v>0.3214033433589602</v>
      </c>
      <c r="L95" s="57"/>
      <c r="M95" s="60"/>
      <c r="N95" s="60"/>
      <c r="O95" s="61"/>
    </row>
    <row r="96" spans="2:15" x14ac:dyDescent="0.25">
      <c r="B96" s="59"/>
      <c r="C96" s="60"/>
      <c r="D96" s="57"/>
      <c r="E96" s="60"/>
      <c r="F96" s="20" t="s">
        <v>49</v>
      </c>
      <c r="G96" s="25"/>
      <c r="H96" s="82">
        <v>18.101281</v>
      </c>
      <c r="I96" s="23">
        <f t="shared" si="17"/>
        <v>4.2337796632871474E-2</v>
      </c>
      <c r="J96" s="82">
        <v>5.4510909999999999</v>
      </c>
      <c r="K96" s="23">
        <f t="shared" si="18"/>
        <v>0.30114393561428054</v>
      </c>
      <c r="L96" s="57"/>
      <c r="M96" s="60"/>
      <c r="N96" s="60"/>
      <c r="O96" s="61"/>
    </row>
    <row r="97" spans="2:15" x14ac:dyDescent="0.25">
      <c r="B97" s="59"/>
      <c r="C97" s="60"/>
      <c r="D97" s="57"/>
      <c r="E97" s="60"/>
      <c r="F97" s="20" t="s">
        <v>90</v>
      </c>
      <c r="G97" s="25"/>
      <c r="H97" s="82">
        <v>17.569302</v>
      </c>
      <c r="I97" s="23">
        <f t="shared" si="17"/>
        <v>4.1093530068811265E-2</v>
      </c>
      <c r="J97" s="82">
        <v>8.2674900000000004</v>
      </c>
      <c r="K97" s="23">
        <f t="shared" si="18"/>
        <v>0.47056451075859473</v>
      </c>
      <c r="L97" s="57"/>
      <c r="M97" s="60"/>
      <c r="N97" s="60"/>
      <c r="O97" s="61"/>
    </row>
    <row r="98" spans="2:15" x14ac:dyDescent="0.25">
      <c r="B98" s="59"/>
      <c r="C98" s="60"/>
      <c r="D98" s="57"/>
      <c r="E98" s="60"/>
      <c r="F98" s="20" t="s">
        <v>53</v>
      </c>
      <c r="G98" s="25"/>
      <c r="H98" s="82">
        <f>+H82-SUM(H91:H97)</f>
        <v>33.358126000000027</v>
      </c>
      <c r="I98" s="23">
        <f t="shared" si="17"/>
        <v>7.8022630257035597E-2</v>
      </c>
      <c r="J98" s="82">
        <f>+J82-SUM(J91:J97)</f>
        <v>7.3322390000000155</v>
      </c>
      <c r="K98" s="23">
        <f t="shared" si="18"/>
        <v>0.21980368441560566</v>
      </c>
      <c r="L98" s="57"/>
      <c r="M98" s="60"/>
      <c r="N98" s="60"/>
      <c r="O98" s="61"/>
    </row>
    <row r="99" spans="2:15" x14ac:dyDescent="0.25">
      <c r="B99" s="59"/>
      <c r="C99" s="60"/>
      <c r="D99" s="57"/>
      <c r="E99" s="60"/>
      <c r="F99" s="21" t="s">
        <v>0</v>
      </c>
      <c r="G99" s="26"/>
      <c r="H99" s="43">
        <f>SUM(H91:H98)</f>
        <v>427.54423800000001</v>
      </c>
      <c r="I99" s="22">
        <f>SUM(I91:I98)</f>
        <v>1</v>
      </c>
      <c r="J99" s="43">
        <f>SUM(J91:J98)</f>
        <v>149.232553</v>
      </c>
      <c r="K99" s="22">
        <f t="shared" si="18"/>
        <v>0.34904587580946417</v>
      </c>
      <c r="L99" s="57"/>
      <c r="M99" s="60"/>
      <c r="N99" s="60"/>
      <c r="O99" s="61"/>
    </row>
    <row r="100" spans="2:15" x14ac:dyDescent="0.25">
      <c r="B100" s="59"/>
      <c r="C100" s="60"/>
      <c r="D100" s="58"/>
      <c r="E100" s="57"/>
      <c r="F100" s="119" t="s">
        <v>88</v>
      </c>
      <c r="G100" s="119"/>
      <c r="H100" s="119"/>
      <c r="I100" s="119"/>
      <c r="J100" s="119"/>
      <c r="K100" s="119"/>
      <c r="L100" s="57"/>
      <c r="M100" s="58"/>
      <c r="N100" s="60"/>
      <c r="O100" s="61"/>
    </row>
    <row r="101" spans="2:15" x14ac:dyDescent="0.25">
      <c r="B101" s="49"/>
      <c r="C101" s="27"/>
      <c r="D101" s="5"/>
      <c r="E101" s="5"/>
      <c r="F101" s="70"/>
      <c r="G101" s="70"/>
      <c r="H101" s="5"/>
      <c r="I101" s="5"/>
      <c r="J101" s="5"/>
      <c r="K101" s="5"/>
      <c r="L101" s="5"/>
      <c r="M101" s="27"/>
      <c r="N101" s="27"/>
      <c r="O101" s="44"/>
    </row>
    <row r="102" spans="2:15" ht="15" customHeight="1" x14ac:dyDescent="0.25">
      <c r="B102" s="49"/>
      <c r="C102" s="120" t="str">
        <f>+CONCATENATE("Al ",B214," de los " &amp; FIXED(J112,0)  &amp; "  proyectos presupuestados para el 2018, " &amp; FIXED(J108,0) &amp; " no cuentan con ningún avance en ejecución del gasto, mientras que " &amp; FIXED(J109,0) &amp; " (" &amp; FIXED(K109*100,1) &amp; "% de proyectos) no superan el 50,0% de ejecución, " &amp; FIXED(J110,0) &amp; " proyectos (" &amp; FIXED(K110*100,1) &amp; "% del total) tienen un nivel de ejecución mayor al 50,0% pero no culminan al 100% y " &amp; FIXED(J111,0) &amp; " proyectos por S/ " &amp; FIXED(I111,1) &amp; " millones se han ejecutado al 100,0%.")</f>
        <v>Al 18 de junio de los 280  proyectos presupuestados para el 2018, 148 no cuentan con ningún avance en ejecución del gasto, mientras que 86 (30.7% de proyectos) no superan el 50,0% de ejecución, 30 proyectos (10.7% del total) tienen un nivel de ejecución mayor al 50,0% pero no culminan al 100% y 16 proyectos por S/ 36.0 millones se han ejecutado al 100,0%.</v>
      </c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44"/>
    </row>
    <row r="103" spans="2:15" x14ac:dyDescent="0.25">
      <c r="B103" s="4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44"/>
    </row>
    <row r="104" spans="2:15" x14ac:dyDescent="0.25">
      <c r="B104" s="4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44"/>
    </row>
    <row r="105" spans="2:15" x14ac:dyDescent="0.25">
      <c r="B105" s="49"/>
      <c r="C105" s="27"/>
      <c r="D105" s="27"/>
      <c r="E105" s="130" t="s">
        <v>69</v>
      </c>
      <c r="F105" s="130"/>
      <c r="G105" s="130"/>
      <c r="H105" s="130"/>
      <c r="I105" s="130"/>
      <c r="J105" s="130"/>
      <c r="K105" s="130"/>
      <c r="L105" s="130"/>
      <c r="M105" s="27"/>
      <c r="N105" s="27"/>
      <c r="O105" s="44"/>
    </row>
    <row r="106" spans="2:15" x14ac:dyDescent="0.25">
      <c r="B106" s="49"/>
      <c r="C106" s="27"/>
      <c r="D106" s="27"/>
      <c r="E106" s="5"/>
      <c r="F106" s="131" t="s">
        <v>33</v>
      </c>
      <c r="G106" s="131"/>
      <c r="H106" s="131"/>
      <c r="I106" s="131"/>
      <c r="J106" s="131"/>
      <c r="K106" s="131"/>
      <c r="L106" s="5"/>
      <c r="M106" s="27"/>
      <c r="N106" s="27"/>
      <c r="O106" s="44"/>
    </row>
    <row r="107" spans="2:15" x14ac:dyDescent="0.25">
      <c r="B107" s="49"/>
      <c r="C107" s="27"/>
      <c r="D107" s="27"/>
      <c r="E107" s="27"/>
      <c r="F107" s="29" t="s">
        <v>25</v>
      </c>
      <c r="G107" s="19" t="s">
        <v>18</v>
      </c>
      <c r="H107" s="19" t="s">
        <v>20</v>
      </c>
      <c r="I107" s="19" t="s">
        <v>7</v>
      </c>
      <c r="J107" s="19" t="s">
        <v>24</v>
      </c>
      <c r="K107" s="19" t="s">
        <v>3</v>
      </c>
      <c r="L107" s="27"/>
      <c r="M107" s="27"/>
      <c r="N107" s="27"/>
      <c r="O107" s="44"/>
    </row>
    <row r="108" spans="2:15" x14ac:dyDescent="0.25">
      <c r="B108" s="59"/>
      <c r="C108" s="60"/>
      <c r="D108" s="60"/>
      <c r="E108" s="60"/>
      <c r="F108" s="30" t="s">
        <v>26</v>
      </c>
      <c r="G108" s="23">
        <f>+I108/H108</f>
        <v>0</v>
      </c>
      <c r="H108" s="82">
        <v>111.87027499999996</v>
      </c>
      <c r="I108" s="82">
        <v>0</v>
      </c>
      <c r="J108" s="30">
        <v>148</v>
      </c>
      <c r="K108" s="23">
        <f>+J108/$J$112</f>
        <v>0.52857142857142858</v>
      </c>
      <c r="L108" s="60"/>
      <c r="M108" s="60"/>
      <c r="N108" s="60"/>
      <c r="O108" s="61"/>
    </row>
    <row r="109" spans="2:15" x14ac:dyDescent="0.25">
      <c r="B109" s="59"/>
      <c r="C109" s="60"/>
      <c r="D109" s="60"/>
      <c r="E109" s="60"/>
      <c r="F109" s="30" t="s">
        <v>27</v>
      </c>
      <c r="G109" s="23">
        <f t="shared" ref="G109:G112" si="19">+I109/H109</f>
        <v>0.2310674815517724</v>
      </c>
      <c r="H109" s="82">
        <v>146.25456500000004</v>
      </c>
      <c r="I109" s="82">
        <v>33.794674000000008</v>
      </c>
      <c r="J109" s="30">
        <v>86</v>
      </c>
      <c r="K109" s="23">
        <f>+J109/$J$112</f>
        <v>0.30714285714285716</v>
      </c>
      <c r="L109" s="60"/>
      <c r="M109" s="60"/>
      <c r="N109" s="60"/>
      <c r="O109" s="61"/>
    </row>
    <row r="110" spans="2:15" x14ac:dyDescent="0.25">
      <c r="B110" s="59"/>
      <c r="C110" s="60"/>
      <c r="D110" s="60"/>
      <c r="E110" s="60"/>
      <c r="F110" s="30" t="s">
        <v>28</v>
      </c>
      <c r="G110" s="23">
        <f t="shared" si="19"/>
        <v>0.59540444259785719</v>
      </c>
      <c r="H110" s="82">
        <v>133.42089900000002</v>
      </c>
      <c r="I110" s="82">
        <v>79.439396000000016</v>
      </c>
      <c r="J110" s="30">
        <v>30</v>
      </c>
      <c r="K110" s="23">
        <f>+J110/$J$112</f>
        <v>0.10714285714285714</v>
      </c>
      <c r="L110" s="60"/>
      <c r="M110" s="60"/>
      <c r="N110" s="60"/>
      <c r="O110" s="61"/>
    </row>
    <row r="111" spans="2:15" x14ac:dyDescent="0.25">
      <c r="B111" s="59"/>
      <c r="C111" s="60"/>
      <c r="D111" s="60"/>
      <c r="E111" s="60"/>
      <c r="F111" s="30" t="s">
        <v>29</v>
      </c>
      <c r="G111" s="23">
        <f t="shared" si="19"/>
        <v>0.99999966665276785</v>
      </c>
      <c r="H111" s="82">
        <v>35.99849900000001</v>
      </c>
      <c r="I111" s="82">
        <v>35.998487000000004</v>
      </c>
      <c r="J111" s="30">
        <v>16</v>
      </c>
      <c r="K111" s="23">
        <f>+J111/$J$112</f>
        <v>5.7142857142857141E-2</v>
      </c>
      <c r="L111" s="60"/>
      <c r="M111" s="60"/>
      <c r="N111" s="60"/>
      <c r="O111" s="61"/>
    </row>
    <row r="112" spans="2:15" x14ac:dyDescent="0.25">
      <c r="B112" s="59"/>
      <c r="C112" s="60"/>
      <c r="D112" s="60"/>
      <c r="E112" s="60"/>
      <c r="F112" s="31" t="s">
        <v>0</v>
      </c>
      <c r="G112" s="22">
        <f t="shared" si="19"/>
        <v>0.34904588516522123</v>
      </c>
      <c r="H112" s="43">
        <f t="shared" ref="H112:J112" si="20">SUM(H108:H111)</f>
        <v>427.54423800000006</v>
      </c>
      <c r="I112" s="43">
        <f t="shared" si="20"/>
        <v>149.23255700000004</v>
      </c>
      <c r="J112" s="31">
        <f t="shared" si="20"/>
        <v>280</v>
      </c>
      <c r="K112" s="22">
        <f>+J112/$J$112</f>
        <v>1</v>
      </c>
      <c r="L112" s="60"/>
      <c r="M112" s="60"/>
      <c r="N112" s="60"/>
      <c r="O112" s="61"/>
    </row>
    <row r="113" spans="2:15" x14ac:dyDescent="0.25">
      <c r="B113" s="59"/>
      <c r="C113" s="60"/>
      <c r="D113" s="58"/>
      <c r="E113" s="57"/>
      <c r="F113" s="119" t="s">
        <v>88</v>
      </c>
      <c r="G113" s="119"/>
      <c r="H113" s="119"/>
      <c r="I113" s="119"/>
      <c r="J113" s="119"/>
      <c r="K113" s="119"/>
      <c r="L113" s="57"/>
      <c r="M113" s="58"/>
      <c r="N113" s="60"/>
      <c r="O113" s="61"/>
    </row>
    <row r="114" spans="2:15" x14ac:dyDescent="0.25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/>
    </row>
    <row r="115" spans="2:15" x14ac:dyDescent="0.25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5"/>
    </row>
    <row r="116" spans="2:15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</row>
    <row r="117" spans="2:15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</row>
    <row r="118" spans="2:15" x14ac:dyDescent="0.25"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</row>
    <row r="119" spans="2:15" x14ac:dyDescent="0.25">
      <c r="B119" s="49"/>
      <c r="C119" s="133" t="s">
        <v>30</v>
      </c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50"/>
    </row>
    <row r="120" spans="2:15" x14ac:dyDescent="0.25">
      <c r="B120" s="49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51"/>
    </row>
    <row r="121" spans="2:15" ht="15" customHeight="1" x14ac:dyDescent="0.25">
      <c r="B121" s="49"/>
      <c r="C121" s="120" t="str">
        <f>+CONCATENATE("El avance del presupuesto del Gobierno Regional para proyectos productivos se encuentra al " &amp; FIXED(K127*100,1) &amp; "%, mientras que para los proyectos del tipo social se registra un avance del " &amp; FIXED(K128*100,1) &amp;"% al ",B214,"del 2018. Cabe resaltar que estos dos tipos de proyectos absorben el " &amp; FIXED(SUM(I127:I128)*100,1) &amp; "% del presupuesto total del Gobierno Regional en esta región.")</f>
        <v>El avance del presupuesto del Gobierno Regional para proyectos productivos se encuentra al 14.1%, mientras que para los proyectos del tipo social se registra un avance del 34.5% al 18 de juniodel 2018. Cabe resaltar que estos dos tipos de proyectos absorben el 98.6% del presupuesto total del Gobierno Regional en esta región.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51"/>
    </row>
    <row r="122" spans="2:15" x14ac:dyDescent="0.25">
      <c r="B122" s="4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44"/>
    </row>
    <row r="123" spans="2:15" x14ac:dyDescent="0.25">
      <c r="B123" s="59"/>
      <c r="C123" s="60"/>
      <c r="D123" s="60"/>
      <c r="E123" s="57"/>
      <c r="F123" s="57"/>
      <c r="G123" s="57"/>
      <c r="H123" s="57"/>
      <c r="I123" s="57"/>
      <c r="J123" s="57"/>
      <c r="K123" s="57"/>
      <c r="L123" s="57"/>
      <c r="M123" s="60"/>
      <c r="N123" s="60"/>
      <c r="O123" s="61"/>
    </row>
    <row r="124" spans="2:15" x14ac:dyDescent="0.25">
      <c r="B124" s="49"/>
      <c r="C124" s="27"/>
      <c r="D124" s="27"/>
      <c r="E124" s="134" t="s">
        <v>63</v>
      </c>
      <c r="F124" s="134"/>
      <c r="G124" s="134"/>
      <c r="H124" s="134"/>
      <c r="I124" s="134"/>
      <c r="J124" s="134"/>
      <c r="K124" s="134"/>
      <c r="L124" s="134"/>
      <c r="M124" s="27"/>
      <c r="N124" s="27"/>
      <c r="O124" s="44"/>
    </row>
    <row r="125" spans="2:15" x14ac:dyDescent="0.25">
      <c r="B125" s="49"/>
      <c r="C125" s="27"/>
      <c r="D125" s="27"/>
      <c r="E125" s="5"/>
      <c r="F125" s="131" t="s">
        <v>1</v>
      </c>
      <c r="G125" s="131"/>
      <c r="H125" s="131"/>
      <c r="I125" s="131"/>
      <c r="J125" s="131"/>
      <c r="K125" s="131"/>
      <c r="L125" s="5"/>
      <c r="M125" s="27"/>
      <c r="N125" s="27"/>
      <c r="O125" s="44"/>
    </row>
    <row r="126" spans="2:15" x14ac:dyDescent="0.25">
      <c r="B126" s="59"/>
      <c r="C126" s="60"/>
      <c r="D126" s="60"/>
      <c r="E126" s="57"/>
      <c r="F126" s="132" t="s">
        <v>32</v>
      </c>
      <c r="G126" s="132"/>
      <c r="H126" s="19" t="s">
        <v>6</v>
      </c>
      <c r="I126" s="19" t="s">
        <v>16</v>
      </c>
      <c r="J126" s="19" t="s">
        <v>17</v>
      </c>
      <c r="K126" s="19" t="s">
        <v>18</v>
      </c>
      <c r="L126" s="57"/>
      <c r="M126" s="60"/>
      <c r="N126" s="60"/>
      <c r="O126" s="61"/>
    </row>
    <row r="127" spans="2:15" ht="15" customHeight="1" x14ac:dyDescent="0.25">
      <c r="B127" s="59"/>
      <c r="C127" s="60"/>
      <c r="D127" s="60"/>
      <c r="E127" s="57"/>
      <c r="F127" s="20" t="s">
        <v>13</v>
      </c>
      <c r="G127" s="11"/>
      <c r="H127" s="100">
        <v>196.29877300000004</v>
      </c>
      <c r="I127" s="23">
        <f>+H127/H$131</f>
        <v>0.45207945655407628</v>
      </c>
      <c r="J127" s="82">
        <v>27.680930000000004</v>
      </c>
      <c r="K127" s="23">
        <f>+J127/H127</f>
        <v>0.14101427928945842</v>
      </c>
      <c r="L127" s="57"/>
      <c r="M127" s="60"/>
      <c r="N127" s="60"/>
      <c r="O127" s="61"/>
    </row>
    <row r="128" spans="2:15" x14ac:dyDescent="0.25">
      <c r="B128" s="59"/>
      <c r="C128" s="60"/>
      <c r="D128" s="60"/>
      <c r="E128" s="57"/>
      <c r="F128" s="20" t="s">
        <v>14</v>
      </c>
      <c r="G128" s="11"/>
      <c r="H128" s="82">
        <v>232.02865500000001</v>
      </c>
      <c r="I128" s="23">
        <f t="shared" ref="I128:I130" si="21">+H128/H$131</f>
        <v>0.53436599044545863</v>
      </c>
      <c r="J128" s="82">
        <v>80.011632000000006</v>
      </c>
      <c r="K128" s="23">
        <f t="shared" ref="K128:K131" si="22">+J128/H128</f>
        <v>0.34483513253998738</v>
      </c>
      <c r="L128" s="57"/>
      <c r="M128" s="60"/>
      <c r="N128" s="60"/>
      <c r="O128" s="61"/>
    </row>
    <row r="129" spans="2:15" x14ac:dyDescent="0.25">
      <c r="B129" s="59"/>
      <c r="C129" s="60"/>
      <c r="D129" s="60"/>
      <c r="E129" s="57"/>
      <c r="F129" s="20" t="s">
        <v>23</v>
      </c>
      <c r="G129" s="11"/>
      <c r="H129" s="82">
        <v>2.5000999999999999E-2</v>
      </c>
      <c r="I129" s="23">
        <f t="shared" si="21"/>
        <v>5.757773378088542E-5</v>
      </c>
      <c r="J129" s="82">
        <v>0</v>
      </c>
      <c r="K129" s="23">
        <f t="shared" si="22"/>
        <v>0</v>
      </c>
      <c r="L129" s="57"/>
      <c r="M129" s="60"/>
      <c r="N129" s="60"/>
      <c r="O129" s="61"/>
    </row>
    <row r="130" spans="2:15" x14ac:dyDescent="0.25">
      <c r="B130" s="59"/>
      <c r="C130" s="60"/>
      <c r="D130" s="60"/>
      <c r="E130" s="57"/>
      <c r="F130" s="20" t="s">
        <v>15</v>
      </c>
      <c r="G130" s="11"/>
      <c r="H130" s="82">
        <v>5.8605619999999998</v>
      </c>
      <c r="I130" s="23">
        <f t="shared" si="21"/>
        <v>1.349697526668427E-2</v>
      </c>
      <c r="J130" s="82">
        <v>1.4863219999999999</v>
      </c>
      <c r="K130" s="23">
        <f t="shared" si="22"/>
        <v>0.25361424382166758</v>
      </c>
      <c r="L130" s="57"/>
      <c r="M130" s="60"/>
      <c r="N130" s="60"/>
      <c r="O130" s="61"/>
    </row>
    <row r="131" spans="2:15" x14ac:dyDescent="0.25">
      <c r="B131" s="59"/>
      <c r="C131" s="60"/>
      <c r="D131" s="60"/>
      <c r="E131" s="57"/>
      <c r="F131" s="21" t="s">
        <v>0</v>
      </c>
      <c r="G131" s="13"/>
      <c r="H131" s="43">
        <f>SUM(H127:H130)</f>
        <v>434.21299100000005</v>
      </c>
      <c r="I131" s="22">
        <f>SUM(I127:I130)</f>
        <v>1.0000000000000002</v>
      </c>
      <c r="J131" s="43">
        <f>SUM(J127:J130)</f>
        <v>109.17888400000001</v>
      </c>
      <c r="K131" s="22">
        <f t="shared" si="22"/>
        <v>0.25144085106380432</v>
      </c>
      <c r="L131" s="57"/>
      <c r="M131" s="60"/>
      <c r="N131" s="60"/>
      <c r="O131" s="61"/>
    </row>
    <row r="132" spans="2:15" x14ac:dyDescent="0.25">
      <c r="B132" s="59"/>
      <c r="C132" s="60"/>
      <c r="D132" s="58"/>
      <c r="E132" s="57"/>
      <c r="F132" s="119" t="s">
        <v>88</v>
      </c>
      <c r="G132" s="119"/>
      <c r="H132" s="119"/>
      <c r="I132" s="119"/>
      <c r="J132" s="119"/>
      <c r="K132" s="119"/>
      <c r="L132" s="57"/>
      <c r="M132" s="58"/>
      <c r="N132" s="60"/>
      <c r="O132" s="61"/>
    </row>
    <row r="133" spans="2:15" x14ac:dyDescent="0.25">
      <c r="B133" s="49"/>
      <c r="C133" s="27"/>
      <c r="D133" s="27"/>
      <c r="E133" s="5"/>
      <c r="F133" s="5"/>
      <c r="G133" s="5"/>
      <c r="H133" s="5"/>
      <c r="I133" s="5"/>
      <c r="J133" s="5"/>
      <c r="K133" s="5"/>
      <c r="L133" s="5"/>
      <c r="M133" s="27"/>
      <c r="N133" s="27"/>
      <c r="O133" s="44"/>
    </row>
    <row r="134" spans="2:15" ht="15" customHeight="1" x14ac:dyDescent="0.25">
      <c r="B134" s="49"/>
      <c r="C134" s="120" t="str">
        <f>+CONCATENATE( "El gasto del Gobierno Regional en el sector " &amp; TEXT(F140,20) &amp; " cuenta con el mayor presupuesto en esta región, con un nivel de ejecución del " &amp; FIXED(K140*100,1) &amp; "%, del mismo modo para proyectos " &amp; TEXT(F141,20)&amp; " se tiene un nivel de avance de " &amp; FIXED(K141*100,1) &amp; "%. Cabe destacar que solo estos dos sectores concentran el " &amp; FIXED(SUM(I140:I141)*100,1) &amp; "% del presupuesto de esta región. ")</f>
        <v xml:space="preserve">El gasto del Gobierno Regional en el sector TRANSPORTE cuenta con el mayor presupuesto en esta región, con un nivel de ejecución del 13.9%, del mismo modo para proyectos SALUD se tiene un nivel de avance de 45.3%. Cabe destacar que solo estos dos sectores concentran el 67.1% del presupuesto de esta región. </v>
      </c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44"/>
    </row>
    <row r="135" spans="2:15" x14ac:dyDescent="0.25">
      <c r="B135" s="4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44"/>
    </row>
    <row r="136" spans="2:15" x14ac:dyDescent="0.25">
      <c r="B136" s="49"/>
      <c r="C136" s="27"/>
      <c r="D136" s="5"/>
      <c r="E136" s="5"/>
      <c r="F136" s="5"/>
      <c r="G136" s="5"/>
      <c r="H136" s="27"/>
      <c r="I136" s="27"/>
      <c r="J136" s="27"/>
      <c r="K136" s="27"/>
      <c r="L136" s="27"/>
      <c r="M136" s="27"/>
      <c r="N136" s="27"/>
      <c r="O136" s="44"/>
    </row>
    <row r="137" spans="2:15" x14ac:dyDescent="0.25">
      <c r="B137" s="59"/>
      <c r="C137" s="60"/>
      <c r="D137" s="57"/>
      <c r="E137" s="130" t="s">
        <v>66</v>
      </c>
      <c r="F137" s="130"/>
      <c r="G137" s="130"/>
      <c r="H137" s="130"/>
      <c r="I137" s="130"/>
      <c r="J137" s="130"/>
      <c r="K137" s="130"/>
      <c r="L137" s="130"/>
      <c r="M137" s="60"/>
      <c r="N137" s="60"/>
      <c r="O137" s="61"/>
    </row>
    <row r="138" spans="2:15" x14ac:dyDescent="0.25">
      <c r="B138" s="59"/>
      <c r="C138" s="60"/>
      <c r="D138" s="57"/>
      <c r="E138" s="5"/>
      <c r="F138" s="131" t="s">
        <v>1</v>
      </c>
      <c r="G138" s="131"/>
      <c r="H138" s="131"/>
      <c r="I138" s="131"/>
      <c r="J138" s="131"/>
      <c r="K138" s="131"/>
      <c r="L138" s="5"/>
      <c r="M138" s="60"/>
      <c r="N138" s="60"/>
      <c r="O138" s="61"/>
    </row>
    <row r="139" spans="2:15" x14ac:dyDescent="0.25">
      <c r="B139" s="59"/>
      <c r="C139" s="60"/>
      <c r="D139" s="57"/>
      <c r="E139" s="27"/>
      <c r="F139" s="132" t="s">
        <v>22</v>
      </c>
      <c r="G139" s="132"/>
      <c r="H139" s="19" t="s">
        <v>20</v>
      </c>
      <c r="I139" s="19" t="s">
        <v>3</v>
      </c>
      <c r="J139" s="19" t="s">
        <v>21</v>
      </c>
      <c r="K139" s="19" t="s">
        <v>18</v>
      </c>
      <c r="L139" s="5"/>
      <c r="M139" s="60"/>
      <c r="N139" s="60"/>
      <c r="O139" s="61"/>
    </row>
    <row r="140" spans="2:15" x14ac:dyDescent="0.25">
      <c r="B140" s="59"/>
      <c r="C140" s="60"/>
      <c r="D140" s="57"/>
      <c r="E140" s="60"/>
      <c r="F140" s="20" t="s">
        <v>48</v>
      </c>
      <c r="G140" s="25"/>
      <c r="H140" s="82">
        <v>159.58584300000001</v>
      </c>
      <c r="I140" s="23">
        <f>+H140/H$148</f>
        <v>0.3675289461802399</v>
      </c>
      <c r="J140" s="82">
        <v>22.192893000000002</v>
      </c>
      <c r="K140" s="23">
        <f>+J140/H140</f>
        <v>0.13906554981822541</v>
      </c>
      <c r="L140" s="57"/>
      <c r="M140" s="60"/>
      <c r="N140" s="60"/>
      <c r="O140" s="61"/>
    </row>
    <row r="141" spans="2:15" x14ac:dyDescent="0.25">
      <c r="B141" s="59"/>
      <c r="C141" s="60"/>
      <c r="D141" s="57"/>
      <c r="E141" s="60"/>
      <c r="F141" s="20" t="s">
        <v>54</v>
      </c>
      <c r="G141" s="25"/>
      <c r="H141" s="82">
        <v>131.63342900000001</v>
      </c>
      <c r="I141" s="23">
        <f t="shared" ref="I141:I147" si="23">+H141/H$148</f>
        <v>0.30315405510287918</v>
      </c>
      <c r="J141" s="82">
        <v>59.681564999999999</v>
      </c>
      <c r="K141" s="23">
        <f t="shared" ref="K141:K148" si="24">+J141/H141</f>
        <v>0.45339216225993778</v>
      </c>
      <c r="L141" s="57"/>
      <c r="M141" s="60"/>
      <c r="N141" s="60"/>
      <c r="O141" s="61"/>
    </row>
    <row r="142" spans="2:15" x14ac:dyDescent="0.25">
      <c r="B142" s="59"/>
      <c r="C142" s="60"/>
      <c r="D142" s="57"/>
      <c r="E142" s="60"/>
      <c r="F142" s="20" t="s">
        <v>50</v>
      </c>
      <c r="G142" s="25"/>
      <c r="H142" s="82">
        <v>65.998531</v>
      </c>
      <c r="I142" s="23">
        <f t="shared" si="23"/>
        <v>0.15199575408373719</v>
      </c>
      <c r="J142" s="82">
        <v>17.498470999999999</v>
      </c>
      <c r="K142" s="23">
        <f t="shared" si="24"/>
        <v>0.26513424973049776</v>
      </c>
      <c r="L142" s="57"/>
      <c r="M142" s="60"/>
      <c r="N142" s="60"/>
      <c r="O142" s="61"/>
    </row>
    <row r="143" spans="2:15" x14ac:dyDescent="0.25">
      <c r="B143" s="59"/>
      <c r="C143" s="60"/>
      <c r="D143" s="57"/>
      <c r="E143" s="60"/>
      <c r="F143" s="20" t="s">
        <v>49</v>
      </c>
      <c r="G143" s="25"/>
      <c r="H143" s="82">
        <v>29.257749</v>
      </c>
      <c r="I143" s="23">
        <f t="shared" si="23"/>
        <v>6.7381100073995712E-2</v>
      </c>
      <c r="J143" s="82">
        <v>1.4411510000000001</v>
      </c>
      <c r="K143" s="23">
        <f t="shared" si="24"/>
        <v>4.9257070323489346E-2</v>
      </c>
      <c r="L143" s="57"/>
      <c r="M143" s="60"/>
      <c r="N143" s="60"/>
      <c r="O143" s="61"/>
    </row>
    <row r="144" spans="2:15" x14ac:dyDescent="0.25">
      <c r="B144" s="59"/>
      <c r="C144" s="60"/>
      <c r="D144" s="57"/>
      <c r="E144" s="60"/>
      <c r="F144" s="20" t="s">
        <v>51</v>
      </c>
      <c r="G144" s="25"/>
      <c r="H144" s="82">
        <v>16.504049999999999</v>
      </c>
      <c r="I144" s="23">
        <f t="shared" si="23"/>
        <v>3.8009111523795928E-2</v>
      </c>
      <c r="J144" s="82">
        <v>2.1034000000000001E-2</v>
      </c>
      <c r="K144" s="23">
        <f>+J144/H144</f>
        <v>1.2744750530930288E-3</v>
      </c>
      <c r="L144" s="57"/>
      <c r="M144" s="60"/>
      <c r="N144" s="60"/>
      <c r="O144" s="61"/>
    </row>
    <row r="145" spans="2:15" x14ac:dyDescent="0.25">
      <c r="B145" s="59"/>
      <c r="C145" s="60"/>
      <c r="D145" s="57"/>
      <c r="E145" s="60"/>
      <c r="F145" s="20" t="s">
        <v>90</v>
      </c>
      <c r="G145" s="25"/>
      <c r="H145" s="82">
        <v>13.188076000000001</v>
      </c>
      <c r="I145" s="23">
        <f t="shared" si="23"/>
        <v>3.0372366265752744E-2</v>
      </c>
      <c r="J145" s="82">
        <v>4.8253909999999998</v>
      </c>
      <c r="K145" s="23">
        <f t="shared" si="24"/>
        <v>0.36589044527799197</v>
      </c>
      <c r="L145" s="57"/>
      <c r="M145" s="60"/>
      <c r="N145" s="60"/>
      <c r="O145" s="61"/>
    </row>
    <row r="146" spans="2:15" x14ac:dyDescent="0.25">
      <c r="B146" s="59"/>
      <c r="C146" s="60"/>
      <c r="D146" s="57"/>
      <c r="E146" s="60"/>
      <c r="F146" s="20" t="s">
        <v>93</v>
      </c>
      <c r="G146" s="25"/>
      <c r="H146" s="82">
        <v>6.1899389999999999</v>
      </c>
      <c r="I146" s="23">
        <f t="shared" si="23"/>
        <v>1.4255536173029883E-2</v>
      </c>
      <c r="J146" s="82">
        <v>0.297454</v>
      </c>
      <c r="K146" s="23">
        <f t="shared" si="24"/>
        <v>4.8054431554172022E-2</v>
      </c>
      <c r="L146" s="57"/>
      <c r="M146" s="60"/>
      <c r="N146" s="60"/>
      <c r="O146" s="61"/>
    </row>
    <row r="147" spans="2:15" x14ac:dyDescent="0.25">
      <c r="B147" s="59"/>
      <c r="C147" s="60"/>
      <c r="D147" s="57"/>
      <c r="E147" s="60"/>
      <c r="F147" s="20" t="s">
        <v>53</v>
      </c>
      <c r="G147" s="25"/>
      <c r="H147" s="82">
        <f>+H131-SUM(H140:H146)</f>
        <v>11.855373999999983</v>
      </c>
      <c r="I147" s="23">
        <f t="shared" si="23"/>
        <v>2.7303130596569327E-2</v>
      </c>
      <c r="J147" s="82">
        <f>+J131-SUM(J140:J146)</f>
        <v>3.2209250000000083</v>
      </c>
      <c r="K147" s="23">
        <f t="shared" si="24"/>
        <v>0.27168480724437816</v>
      </c>
      <c r="L147" s="57"/>
      <c r="M147" s="60"/>
      <c r="N147" s="60"/>
      <c r="O147" s="61"/>
    </row>
    <row r="148" spans="2:15" x14ac:dyDescent="0.25">
      <c r="B148" s="59"/>
      <c r="C148" s="60"/>
      <c r="D148" s="57"/>
      <c r="E148" s="60"/>
      <c r="F148" s="21" t="s">
        <v>0</v>
      </c>
      <c r="G148" s="26"/>
      <c r="H148" s="43">
        <f>SUM(H140:H147)</f>
        <v>434.21299100000005</v>
      </c>
      <c r="I148" s="22">
        <f>SUM(I140:I147)</f>
        <v>0.99999999999999989</v>
      </c>
      <c r="J148" s="43">
        <f>SUM(J140:J147)</f>
        <v>109.17888400000001</v>
      </c>
      <c r="K148" s="22">
        <f t="shared" si="24"/>
        <v>0.25144085106380432</v>
      </c>
      <c r="L148" s="5"/>
      <c r="M148" s="27"/>
      <c r="N148" s="27"/>
      <c r="O148" s="44"/>
    </row>
    <row r="149" spans="2:15" x14ac:dyDescent="0.25">
      <c r="B149" s="59"/>
      <c r="C149" s="60"/>
      <c r="D149" s="58"/>
      <c r="E149" s="57"/>
      <c r="F149" s="119" t="s">
        <v>88</v>
      </c>
      <c r="G149" s="119"/>
      <c r="H149" s="119"/>
      <c r="I149" s="119"/>
      <c r="J149" s="119"/>
      <c r="K149" s="119"/>
      <c r="L149" s="5"/>
      <c r="M149" s="3"/>
      <c r="N149" s="27"/>
      <c r="O149" s="44"/>
    </row>
    <row r="150" spans="2:15" x14ac:dyDescent="0.25">
      <c r="B150" s="59"/>
      <c r="C150" s="60"/>
      <c r="D150" s="57"/>
      <c r="E150" s="57"/>
      <c r="F150" s="62"/>
      <c r="G150" s="62"/>
      <c r="H150" s="57"/>
      <c r="I150" s="57"/>
      <c r="J150" s="57"/>
      <c r="K150" s="57"/>
      <c r="L150" s="57"/>
      <c r="M150" s="60"/>
      <c r="N150" s="60"/>
      <c r="O150" s="61"/>
    </row>
    <row r="151" spans="2:15" ht="15" customHeight="1" x14ac:dyDescent="0.25">
      <c r="B151" s="49"/>
      <c r="C151" s="120" t="str">
        <f>+CONCATENATE("Al ",B214,"  de los " &amp; FIXED(J161,0)  &amp; "  proyectos presupuestados para el 2018, " &amp; FIXED(J157,0) &amp; " no cuentan con ningún avance en ejecución del gasto, mientras que " &amp; FIXED(J158,0) &amp; " (" &amp; FIXED(K158*100,1) &amp; "% de proyectos) no superan el 50,0% de ejecución, " &amp; FIXED(J159,0) &amp; " proyectos (" &amp; FIXED(K159*100,1) &amp; "% del total) tienen un nivel de ejecución mayor al 50,0% pero no culminan al 100% y " &amp; FIXED(J160,0) &amp; " proyectos por S/ " &amp; FIXED(I160,1) &amp; " millones se han ejecutado al 100,0%.")</f>
        <v>Al 18 de junio  de los 227  proyectos presupuestados para el 2018, 142 no cuentan con ningún avance en ejecución del gasto, mientras que 43 (18.9% de proyectos) no superan el 50,0% de ejecución, 30 proyectos (13.2% del total) tienen un nivel de ejecución mayor al 50,0% pero no culminan al 100% y 12 proyectos por S/ 0.8 millones se han ejecutado al 100,0%.</v>
      </c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44"/>
    </row>
    <row r="152" spans="2:15" x14ac:dyDescent="0.25">
      <c r="B152" s="4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44"/>
    </row>
    <row r="153" spans="2:15" x14ac:dyDescent="0.25">
      <c r="B153" s="49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44"/>
    </row>
    <row r="154" spans="2:15" x14ac:dyDescent="0.25">
      <c r="B154" s="49"/>
      <c r="C154" s="27"/>
      <c r="D154" s="27"/>
      <c r="E154" s="130" t="s">
        <v>71</v>
      </c>
      <c r="F154" s="130"/>
      <c r="G154" s="130"/>
      <c r="H154" s="130"/>
      <c r="I154" s="130"/>
      <c r="J154" s="130"/>
      <c r="K154" s="130"/>
      <c r="L154" s="130"/>
      <c r="M154" s="27"/>
      <c r="N154" s="27"/>
      <c r="O154" s="44"/>
    </row>
    <row r="155" spans="2:15" x14ac:dyDescent="0.25">
      <c r="B155" s="49"/>
      <c r="C155" s="27"/>
      <c r="D155" s="27"/>
      <c r="E155" s="5"/>
      <c r="F155" s="131" t="s">
        <v>33</v>
      </c>
      <c r="G155" s="131"/>
      <c r="H155" s="131"/>
      <c r="I155" s="131"/>
      <c r="J155" s="131"/>
      <c r="K155" s="131"/>
      <c r="L155" s="5"/>
      <c r="M155" s="27"/>
      <c r="N155" s="27"/>
      <c r="O155" s="44"/>
    </row>
    <row r="156" spans="2:15" x14ac:dyDescent="0.25">
      <c r="B156" s="59"/>
      <c r="C156" s="60"/>
      <c r="D156" s="60"/>
      <c r="E156" s="60"/>
      <c r="F156" s="19" t="s">
        <v>25</v>
      </c>
      <c r="G156" s="19" t="s">
        <v>18</v>
      </c>
      <c r="H156" s="19" t="s">
        <v>20</v>
      </c>
      <c r="I156" s="19" t="s">
        <v>7</v>
      </c>
      <c r="J156" s="19" t="s">
        <v>24</v>
      </c>
      <c r="K156" s="19" t="s">
        <v>3</v>
      </c>
      <c r="L156" s="60"/>
      <c r="M156" s="60"/>
      <c r="N156" s="60"/>
      <c r="O156" s="61"/>
    </row>
    <row r="157" spans="2:15" x14ac:dyDescent="0.25">
      <c r="B157" s="59"/>
      <c r="C157" s="60"/>
      <c r="D157" s="60"/>
      <c r="E157" s="60"/>
      <c r="F157" s="30" t="s">
        <v>26</v>
      </c>
      <c r="G157" s="23">
        <f>+I157/H157</f>
        <v>0</v>
      </c>
      <c r="H157" s="82">
        <v>109.00941099999997</v>
      </c>
      <c r="I157" s="82">
        <v>0</v>
      </c>
      <c r="J157" s="30">
        <v>142</v>
      </c>
      <c r="K157" s="23">
        <f>+J157/J$161</f>
        <v>0.62555066079295152</v>
      </c>
      <c r="L157" s="60"/>
      <c r="M157" s="60"/>
      <c r="N157" s="60"/>
      <c r="O157" s="61"/>
    </row>
    <row r="158" spans="2:15" x14ac:dyDescent="0.25">
      <c r="B158" s="59"/>
      <c r="C158" s="60"/>
      <c r="D158" s="60"/>
      <c r="E158" s="60"/>
      <c r="F158" s="30" t="s">
        <v>27</v>
      </c>
      <c r="G158" s="23">
        <f t="shared" ref="G158:G161" si="25">+I158/H158</f>
        <v>0.14969983154252084</v>
      </c>
      <c r="H158" s="82">
        <v>210.78197399999996</v>
      </c>
      <c r="I158" s="82">
        <v>31.554026000000004</v>
      </c>
      <c r="J158" s="30">
        <v>43</v>
      </c>
      <c r="K158" s="23">
        <f t="shared" ref="K158:K160" si="26">+J158/J$161</f>
        <v>0.1894273127753304</v>
      </c>
      <c r="L158" s="60"/>
      <c r="M158" s="60"/>
      <c r="N158" s="60"/>
      <c r="O158" s="61"/>
    </row>
    <row r="159" spans="2:15" x14ac:dyDescent="0.25">
      <c r="B159" s="59"/>
      <c r="C159" s="60"/>
      <c r="D159" s="60"/>
      <c r="E159" s="60"/>
      <c r="F159" s="30" t="s">
        <v>28</v>
      </c>
      <c r="G159" s="23">
        <f t="shared" si="25"/>
        <v>0.67620260256517895</v>
      </c>
      <c r="H159" s="82">
        <v>113.62482</v>
      </c>
      <c r="I159" s="82">
        <v>76.833399</v>
      </c>
      <c r="J159" s="30">
        <v>30</v>
      </c>
      <c r="K159" s="23">
        <f t="shared" si="26"/>
        <v>0.13215859030837004</v>
      </c>
      <c r="L159" s="60"/>
      <c r="M159" s="60"/>
      <c r="N159" s="60"/>
      <c r="O159" s="61"/>
    </row>
    <row r="160" spans="2:15" x14ac:dyDescent="0.25">
      <c r="B160" s="59"/>
      <c r="C160" s="60"/>
      <c r="D160" s="60"/>
      <c r="E160" s="60"/>
      <c r="F160" s="30" t="s">
        <v>29</v>
      </c>
      <c r="G160" s="23">
        <f t="shared" si="25"/>
        <v>0.99331815569048643</v>
      </c>
      <c r="H160" s="82">
        <v>0.79678599999999999</v>
      </c>
      <c r="I160" s="82">
        <v>0.79146199999999989</v>
      </c>
      <c r="J160" s="30">
        <v>12</v>
      </c>
      <c r="K160" s="23">
        <f t="shared" si="26"/>
        <v>5.2863436123348019E-2</v>
      </c>
      <c r="L160" s="60"/>
      <c r="M160" s="60"/>
      <c r="N160" s="60"/>
      <c r="O160" s="61"/>
    </row>
    <row r="161" spans="2:15" x14ac:dyDescent="0.25">
      <c r="B161" s="59"/>
      <c r="C161" s="60"/>
      <c r="D161" s="60"/>
      <c r="E161" s="60"/>
      <c r="F161" s="31" t="s">
        <v>0</v>
      </c>
      <c r="G161" s="22">
        <f t="shared" si="25"/>
        <v>0.25144085797285604</v>
      </c>
      <c r="H161" s="43">
        <f t="shared" ref="H161:J161" si="27">SUM(H157:H160)</f>
        <v>434.21299099999993</v>
      </c>
      <c r="I161" s="43">
        <f t="shared" si="27"/>
        <v>109.178887</v>
      </c>
      <c r="J161" s="31">
        <f t="shared" si="27"/>
        <v>227</v>
      </c>
      <c r="K161" s="22">
        <f>SUM(K157:K160)</f>
        <v>1</v>
      </c>
      <c r="L161" s="60"/>
      <c r="M161" s="60"/>
      <c r="N161" s="60"/>
      <c r="O161" s="61"/>
    </row>
    <row r="162" spans="2:15" x14ac:dyDescent="0.25">
      <c r="B162" s="59"/>
      <c r="C162" s="60"/>
      <c r="D162" s="58"/>
      <c r="E162" s="57"/>
      <c r="F162" s="119" t="s">
        <v>88</v>
      </c>
      <c r="G162" s="119"/>
      <c r="H162" s="119"/>
      <c r="I162" s="119"/>
      <c r="J162" s="119"/>
      <c r="K162" s="119"/>
      <c r="L162" s="57"/>
      <c r="M162" s="58"/>
      <c r="N162" s="60"/>
      <c r="O162" s="61"/>
    </row>
    <row r="163" spans="2:15" x14ac:dyDescent="0.25">
      <c r="B163" s="59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/>
    </row>
    <row r="164" spans="2:15" x14ac:dyDescent="0.25"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5"/>
    </row>
    <row r="165" spans="2:15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</row>
    <row r="166" spans="2:15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</row>
    <row r="167" spans="2:15" x14ac:dyDescent="0.25">
      <c r="B167" s="75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7"/>
    </row>
    <row r="168" spans="2:15" x14ac:dyDescent="0.25">
      <c r="B168" s="49"/>
      <c r="C168" s="133" t="s">
        <v>31</v>
      </c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50"/>
    </row>
    <row r="169" spans="2:15" x14ac:dyDescent="0.25">
      <c r="B169" s="49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51"/>
    </row>
    <row r="170" spans="2:15" ht="15" customHeight="1" x14ac:dyDescent="0.25">
      <c r="B170" s="49"/>
      <c r="C170" s="120" t="str">
        <f>+CONCATENATE("El avance del presupuesto de los Gobiernos Locales en esta región para proyectos productivos se encuentra al " &amp; FIXED(K176*100,1) &amp; "%, mientras que para los proyectos del tipo social se registra un avance del " &amp; FIXED(K177*100,1) &amp;"% al ",B214," del 2017. Cabe resaltar que estos dos tipos de proyectos absorben el " &amp; FIXED(SUM(I176:I177)*100,1) &amp; "% del presupuesto total de los Gobiernos Locales en esta región.")</f>
        <v>El avance del presupuesto de los Gobiernos Locales en esta región para proyectos productivos se encuentra al 28.4%, mientras que para los proyectos del tipo social se registra un avance del 20.5% al 18 de junio del 2017. Cabe resaltar que estos dos tipos de proyectos absorben el 92.8% del presupuesto total de los Gobiernos Locales en esta región.</v>
      </c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51"/>
    </row>
    <row r="171" spans="2:15" x14ac:dyDescent="0.25">
      <c r="B171" s="4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44"/>
    </row>
    <row r="172" spans="2:15" x14ac:dyDescent="0.25">
      <c r="B172" s="49"/>
      <c r="C172" s="27"/>
      <c r="D172" s="27"/>
      <c r="E172" s="5"/>
      <c r="F172" s="5"/>
      <c r="G172" s="5"/>
      <c r="H172" s="5"/>
      <c r="I172" s="5"/>
      <c r="J172" s="5"/>
      <c r="K172" s="5"/>
      <c r="L172" s="5"/>
      <c r="M172" s="27"/>
      <c r="N172" s="27"/>
      <c r="O172" s="44"/>
    </row>
    <row r="173" spans="2:15" x14ac:dyDescent="0.25">
      <c r="B173" s="49"/>
      <c r="C173" s="27"/>
      <c r="D173" s="27"/>
      <c r="E173" s="134" t="s">
        <v>64</v>
      </c>
      <c r="F173" s="134"/>
      <c r="G173" s="134"/>
      <c r="H173" s="134"/>
      <c r="I173" s="134"/>
      <c r="J173" s="134"/>
      <c r="K173" s="134"/>
      <c r="L173" s="134"/>
      <c r="M173" s="27"/>
      <c r="N173" s="27"/>
      <c r="O173" s="44"/>
    </row>
    <row r="174" spans="2:15" x14ac:dyDescent="0.25">
      <c r="B174" s="49"/>
      <c r="C174" s="27"/>
      <c r="D174" s="27"/>
      <c r="E174" s="5"/>
      <c r="F174" s="131" t="s">
        <v>1</v>
      </c>
      <c r="G174" s="131"/>
      <c r="H174" s="131"/>
      <c r="I174" s="131"/>
      <c r="J174" s="131"/>
      <c r="K174" s="131"/>
      <c r="L174" s="5"/>
      <c r="M174" s="27"/>
      <c r="N174" s="27"/>
      <c r="O174" s="44"/>
    </row>
    <row r="175" spans="2:15" x14ac:dyDescent="0.25">
      <c r="B175" s="49"/>
      <c r="C175" s="27"/>
      <c r="D175" s="27"/>
      <c r="E175" s="5"/>
      <c r="F175" s="132" t="s">
        <v>32</v>
      </c>
      <c r="G175" s="132"/>
      <c r="H175" s="19" t="s">
        <v>6</v>
      </c>
      <c r="I175" s="19" t="s">
        <v>16</v>
      </c>
      <c r="J175" s="19" t="s">
        <v>17</v>
      </c>
      <c r="K175" s="19" t="s">
        <v>18</v>
      </c>
      <c r="L175" s="5"/>
      <c r="M175" s="27"/>
      <c r="N175" s="27"/>
      <c r="O175" s="44"/>
    </row>
    <row r="176" spans="2:15" x14ac:dyDescent="0.25">
      <c r="B176" s="59"/>
      <c r="C176" s="60"/>
      <c r="D176" s="60"/>
      <c r="E176" s="57"/>
      <c r="F176" s="20" t="s">
        <v>13</v>
      </c>
      <c r="G176" s="11"/>
      <c r="H176" s="100">
        <v>300.31641899999994</v>
      </c>
      <c r="I176" s="23">
        <f>+H176/H$180</f>
        <v>0.39429050484193051</v>
      </c>
      <c r="J176" s="82">
        <v>85.375186999999997</v>
      </c>
      <c r="K176" s="23">
        <f>+J176/H176</f>
        <v>0.28428411368344136</v>
      </c>
      <c r="L176" s="57"/>
      <c r="M176" s="60"/>
      <c r="N176" s="60"/>
      <c r="O176" s="61"/>
    </row>
    <row r="177" spans="2:15" x14ac:dyDescent="0.25">
      <c r="B177" s="59"/>
      <c r="C177" s="60"/>
      <c r="D177" s="60"/>
      <c r="E177" s="57"/>
      <c r="F177" s="20" t="s">
        <v>14</v>
      </c>
      <c r="G177" s="11"/>
      <c r="H177" s="82">
        <v>406.62240400000002</v>
      </c>
      <c r="I177" s="23">
        <f>+H177/H$180</f>
        <v>0.5338614301777469</v>
      </c>
      <c r="J177" s="82">
        <v>83.468128000000007</v>
      </c>
      <c r="K177" s="23">
        <f t="shared" ref="K177:K180" si="28">+J177/H177</f>
        <v>0.20527183740716856</v>
      </c>
      <c r="L177" s="57"/>
      <c r="M177" s="60"/>
      <c r="N177" s="60"/>
      <c r="O177" s="61"/>
    </row>
    <row r="178" spans="2:15" x14ac:dyDescent="0.25">
      <c r="B178" s="59"/>
      <c r="C178" s="60"/>
      <c r="D178" s="60"/>
      <c r="E178" s="57"/>
      <c r="F178" s="20" t="s">
        <v>23</v>
      </c>
      <c r="G178" s="11"/>
      <c r="H178" s="82">
        <v>21.850515999999999</v>
      </c>
      <c r="I178" s="23">
        <f t="shared" ref="I178:I179" si="29">+H178/H$180</f>
        <v>2.8687911947620427E-2</v>
      </c>
      <c r="J178" s="82">
        <v>8.5306689999999996</v>
      </c>
      <c r="K178" s="23">
        <f t="shared" si="28"/>
        <v>0.39041041410646776</v>
      </c>
      <c r="L178" s="57"/>
      <c r="M178" s="60"/>
      <c r="N178" s="60"/>
      <c r="O178" s="61"/>
    </row>
    <row r="179" spans="2:15" x14ac:dyDescent="0.25">
      <c r="B179" s="59"/>
      <c r="C179" s="60"/>
      <c r="D179" s="60"/>
      <c r="E179" s="57"/>
      <c r="F179" s="20" t="s">
        <v>15</v>
      </c>
      <c r="G179" s="11"/>
      <c r="H179" s="82">
        <v>32.873483999999998</v>
      </c>
      <c r="I179" s="23">
        <f t="shared" si="29"/>
        <v>4.3160153032702243E-2</v>
      </c>
      <c r="J179" s="82">
        <v>7.2264659999999994</v>
      </c>
      <c r="K179" s="23">
        <f t="shared" si="28"/>
        <v>0.2198265933723362</v>
      </c>
      <c r="L179" s="57"/>
      <c r="M179" s="60"/>
      <c r="N179" s="60"/>
      <c r="O179" s="61"/>
    </row>
    <row r="180" spans="2:15" x14ac:dyDescent="0.25">
      <c r="B180" s="59"/>
      <c r="C180" s="60"/>
      <c r="D180" s="60"/>
      <c r="E180" s="57"/>
      <c r="F180" s="21" t="s">
        <v>0</v>
      </c>
      <c r="G180" s="13"/>
      <c r="H180" s="43">
        <f>SUM(H176:H179)</f>
        <v>761.66282299999989</v>
      </c>
      <c r="I180" s="22">
        <f>SUM(I176:I179)</f>
        <v>1</v>
      </c>
      <c r="J180" s="43">
        <f>SUM(J176:J179)</f>
        <v>184.60045</v>
      </c>
      <c r="K180" s="22">
        <f t="shared" si="28"/>
        <v>0.2423650523901178</v>
      </c>
      <c r="L180" s="57"/>
      <c r="M180" s="60"/>
      <c r="N180" s="60"/>
      <c r="O180" s="61"/>
    </row>
    <row r="181" spans="2:15" x14ac:dyDescent="0.25">
      <c r="B181" s="59"/>
      <c r="C181" s="60"/>
      <c r="D181" s="58"/>
      <c r="E181" s="57"/>
      <c r="F181" s="119" t="s">
        <v>88</v>
      </c>
      <c r="G181" s="119"/>
      <c r="H181" s="119"/>
      <c r="I181" s="119"/>
      <c r="J181" s="119"/>
      <c r="K181" s="119"/>
      <c r="L181" s="57"/>
      <c r="M181" s="58"/>
      <c r="N181" s="60"/>
      <c r="O181" s="61"/>
    </row>
    <row r="182" spans="2:15" x14ac:dyDescent="0.25">
      <c r="B182" s="59"/>
      <c r="C182" s="60"/>
      <c r="D182" s="60"/>
      <c r="E182" s="57"/>
      <c r="F182" s="57"/>
      <c r="G182" s="57"/>
      <c r="H182" s="57"/>
      <c r="I182" s="57"/>
      <c r="J182" s="57"/>
      <c r="K182" s="57"/>
      <c r="L182" s="57"/>
      <c r="M182" s="60"/>
      <c r="N182" s="60"/>
      <c r="O182" s="61"/>
    </row>
    <row r="183" spans="2:15" ht="15" customHeight="1" x14ac:dyDescent="0.25">
      <c r="B183" s="49"/>
      <c r="C183" s="120" t="str">
        <f>+CONCATENATE( "El gasto de los Gobiernos Locales en conjunto en el sector " &amp; TEXT(F189,20) &amp; " cuenta con el mayor presupuesto en esta región, con un nivel de ejecución del " &amp; FIXED(K189*100,1) &amp; "%, del mismo modo para proyectos " &amp; TEXT(F190,20)&amp; " se tiene un nivel de avance de " &amp; FIXED(K190*100,1) &amp; "%. Cabe destacar que solo estos dos sectores concentran el " &amp; FIXED(SUM(I189:I190)*100,1) &amp; "% del presupuesto de esta región. ")</f>
        <v xml:space="preserve">El gasto de los Gobiernos Locales en conjunto en el sector SANEAMIENTO cuenta con el mayor presupuesto en esta región, con un nivel de ejecución del 18.9%, del mismo modo para proyectos TRANSPORTE se tiene un nivel de avance de 29.7%. Cabe destacar que solo estos dos sectores concentran el 57.2% del presupuesto de esta región. </v>
      </c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44"/>
    </row>
    <row r="184" spans="2:15" x14ac:dyDescent="0.25">
      <c r="B184" s="4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44"/>
    </row>
    <row r="185" spans="2:15" x14ac:dyDescent="0.25">
      <c r="B185" s="49"/>
      <c r="C185" s="27"/>
      <c r="D185" s="5"/>
      <c r="E185" s="5"/>
      <c r="F185" s="5"/>
      <c r="G185" s="5"/>
      <c r="H185" s="27"/>
      <c r="I185" s="27"/>
      <c r="J185" s="27"/>
      <c r="K185" s="27"/>
      <c r="L185" s="27"/>
      <c r="M185" s="27"/>
      <c r="N185" s="27"/>
      <c r="O185" s="44"/>
    </row>
    <row r="186" spans="2:15" x14ac:dyDescent="0.25">
      <c r="B186" s="49"/>
      <c r="C186" s="27"/>
      <c r="D186" s="5"/>
      <c r="E186" s="130" t="s">
        <v>67</v>
      </c>
      <c r="F186" s="130"/>
      <c r="G186" s="130"/>
      <c r="H186" s="130"/>
      <c r="I186" s="130"/>
      <c r="J186" s="130"/>
      <c r="K186" s="130"/>
      <c r="L186" s="130"/>
      <c r="M186" s="27"/>
      <c r="N186" s="27"/>
      <c r="O186" s="44"/>
    </row>
    <row r="187" spans="2:15" x14ac:dyDescent="0.25">
      <c r="B187" s="49"/>
      <c r="C187" s="27"/>
      <c r="D187" s="5"/>
      <c r="E187" s="5"/>
      <c r="F187" s="131" t="s">
        <v>1</v>
      </c>
      <c r="G187" s="131"/>
      <c r="H187" s="131"/>
      <c r="I187" s="131"/>
      <c r="J187" s="131"/>
      <c r="K187" s="131"/>
      <c r="L187" s="5"/>
      <c r="M187" s="27"/>
      <c r="N187" s="27"/>
      <c r="O187" s="44"/>
    </row>
    <row r="188" spans="2:15" x14ac:dyDescent="0.25">
      <c r="B188" s="49"/>
      <c r="C188" s="27"/>
      <c r="D188" s="5"/>
      <c r="E188" s="27"/>
      <c r="F188" s="132" t="s">
        <v>22</v>
      </c>
      <c r="G188" s="132"/>
      <c r="H188" s="19" t="s">
        <v>20</v>
      </c>
      <c r="I188" s="19" t="s">
        <v>3</v>
      </c>
      <c r="J188" s="19" t="s">
        <v>21</v>
      </c>
      <c r="K188" s="19" t="s">
        <v>18</v>
      </c>
      <c r="L188" s="5"/>
      <c r="M188" s="27"/>
      <c r="N188" s="27"/>
      <c r="O188" s="44"/>
    </row>
    <row r="189" spans="2:15" x14ac:dyDescent="0.25">
      <c r="B189" s="59"/>
      <c r="C189" s="60"/>
      <c r="D189" s="57"/>
      <c r="E189" s="60"/>
      <c r="F189" s="20" t="s">
        <v>49</v>
      </c>
      <c r="G189" s="25"/>
      <c r="H189" s="82">
        <v>268.74312700000002</v>
      </c>
      <c r="I189" s="23">
        <f>+H189/H$197</f>
        <v>0.3528373958722153</v>
      </c>
      <c r="J189" s="82">
        <v>50.832816999999999</v>
      </c>
      <c r="K189" s="23">
        <f>+J189/H189</f>
        <v>0.1891502028998866</v>
      </c>
      <c r="L189" s="57"/>
      <c r="M189" s="60"/>
      <c r="N189" s="60"/>
      <c r="O189" s="61"/>
    </row>
    <row r="190" spans="2:15" x14ac:dyDescent="0.25">
      <c r="B190" s="59"/>
      <c r="C190" s="60"/>
      <c r="D190" s="57"/>
      <c r="E190" s="60"/>
      <c r="F190" s="20" t="s">
        <v>48</v>
      </c>
      <c r="G190" s="25"/>
      <c r="H190" s="82">
        <v>166.82420400000001</v>
      </c>
      <c r="I190" s="23">
        <f t="shared" ref="I190:I196" si="30">+H190/H$197</f>
        <v>0.21902631842121567</v>
      </c>
      <c r="J190" s="82">
        <v>49.617297000000001</v>
      </c>
      <c r="K190" s="23">
        <f t="shared" ref="K190:K192" si="31">+J190/H190</f>
        <v>0.29742265097215748</v>
      </c>
      <c r="L190" s="57"/>
      <c r="M190" s="60"/>
      <c r="N190" s="60"/>
      <c r="O190" s="61"/>
    </row>
    <row r="191" spans="2:15" x14ac:dyDescent="0.25">
      <c r="B191" s="59"/>
      <c r="C191" s="60"/>
      <c r="D191" s="57"/>
      <c r="E191" s="60"/>
      <c r="F191" s="20" t="s">
        <v>50</v>
      </c>
      <c r="G191" s="25"/>
      <c r="H191" s="82">
        <v>95.795575999999997</v>
      </c>
      <c r="I191" s="23">
        <f t="shared" si="30"/>
        <v>0.12577163162918353</v>
      </c>
      <c r="J191" s="82">
        <v>20.560697000000001</v>
      </c>
      <c r="K191" s="23">
        <f t="shared" si="31"/>
        <v>0.21463096583917404</v>
      </c>
      <c r="L191" s="57"/>
      <c r="M191" s="60"/>
      <c r="N191" s="60"/>
      <c r="O191" s="61"/>
    </row>
    <row r="192" spans="2:15" x14ac:dyDescent="0.25">
      <c r="B192" s="59"/>
      <c r="C192" s="60"/>
      <c r="D192" s="57"/>
      <c r="E192" s="60"/>
      <c r="F192" s="20" t="s">
        <v>93</v>
      </c>
      <c r="G192" s="25"/>
      <c r="H192" s="82">
        <v>51.861629999999998</v>
      </c>
      <c r="I192" s="23">
        <f t="shared" si="30"/>
        <v>6.8090011004777642E-2</v>
      </c>
      <c r="J192" s="82">
        <v>5.7771350000000004</v>
      </c>
      <c r="K192" s="23">
        <f t="shared" si="31"/>
        <v>0.11139516825830581</v>
      </c>
      <c r="L192" s="57"/>
      <c r="M192" s="60"/>
      <c r="N192" s="60"/>
      <c r="O192" s="61"/>
    </row>
    <row r="193" spans="2:15" x14ac:dyDescent="0.25">
      <c r="B193" s="59"/>
      <c r="C193" s="60"/>
      <c r="D193" s="57"/>
      <c r="E193" s="60"/>
      <c r="F193" s="20" t="s">
        <v>90</v>
      </c>
      <c r="G193" s="25"/>
      <c r="H193" s="82">
        <v>36.419595999999999</v>
      </c>
      <c r="I193" s="23">
        <f t="shared" si="30"/>
        <v>4.7815903442093043E-2</v>
      </c>
      <c r="J193" s="82">
        <v>13.867716</v>
      </c>
      <c r="K193" s="23">
        <f>+J193/H193</f>
        <v>0.38077621728697925</v>
      </c>
      <c r="L193" s="57"/>
      <c r="M193" s="60"/>
      <c r="N193" s="60"/>
      <c r="O193" s="61"/>
    </row>
    <row r="194" spans="2:15" x14ac:dyDescent="0.25">
      <c r="B194" s="59"/>
      <c r="C194" s="60"/>
      <c r="D194" s="57"/>
      <c r="E194" s="60"/>
      <c r="F194" s="20" t="s">
        <v>51</v>
      </c>
      <c r="G194" s="25"/>
      <c r="H194" s="82">
        <v>35.05735</v>
      </c>
      <c r="I194" s="23">
        <f t="shared" si="30"/>
        <v>4.6027387633175848E-2</v>
      </c>
      <c r="J194" s="82">
        <v>13.044892000000001</v>
      </c>
      <c r="K194" s="23">
        <f t="shared" ref="K194:K197" si="32">+J194/H194</f>
        <v>0.37210148513792402</v>
      </c>
      <c r="L194" s="57"/>
      <c r="M194" s="60"/>
      <c r="N194" s="60"/>
      <c r="O194" s="61"/>
    </row>
    <row r="195" spans="2:15" x14ac:dyDescent="0.25">
      <c r="B195" s="59"/>
      <c r="C195" s="60"/>
      <c r="D195" s="57"/>
      <c r="E195" s="60"/>
      <c r="F195" s="20" t="s">
        <v>52</v>
      </c>
      <c r="G195" s="25"/>
      <c r="H195" s="82">
        <v>32.216794</v>
      </c>
      <c r="I195" s="23">
        <f t="shared" si="30"/>
        <v>4.2297973627104558E-2</v>
      </c>
      <c r="J195" s="82">
        <v>6.5804159999999996</v>
      </c>
      <c r="K195" s="23">
        <f t="shared" si="32"/>
        <v>0.20425421598437138</v>
      </c>
      <c r="L195" s="57"/>
      <c r="M195" s="60"/>
      <c r="N195" s="60"/>
      <c r="O195" s="61"/>
    </row>
    <row r="196" spans="2:15" x14ac:dyDescent="0.25">
      <c r="B196" s="59"/>
      <c r="C196" s="60"/>
      <c r="D196" s="57"/>
      <c r="E196" s="60"/>
      <c r="F196" s="20" t="s">
        <v>53</v>
      </c>
      <c r="G196" s="25"/>
      <c r="H196" s="82">
        <f>+H180-SUM(H189:H195)</f>
        <v>74.744545999999787</v>
      </c>
      <c r="I196" s="23">
        <f t="shared" si="30"/>
        <v>9.8133378370234295E-2</v>
      </c>
      <c r="J196" s="82">
        <f>+J180-SUM(J189:J195)</f>
        <v>24.31947999999997</v>
      </c>
      <c r="K196" s="23">
        <f t="shared" si="32"/>
        <v>0.3253679539374022</v>
      </c>
      <c r="L196" s="57"/>
      <c r="M196" s="60"/>
      <c r="N196" s="60"/>
      <c r="O196" s="61"/>
    </row>
    <row r="197" spans="2:15" x14ac:dyDescent="0.25">
      <c r="B197" s="59"/>
      <c r="C197" s="60"/>
      <c r="D197" s="57"/>
      <c r="E197" s="60"/>
      <c r="F197" s="21" t="s">
        <v>0</v>
      </c>
      <c r="G197" s="26"/>
      <c r="H197" s="43">
        <f>SUM(H189:H196)</f>
        <v>761.66282299999989</v>
      </c>
      <c r="I197" s="22">
        <f>SUM(I189:I196)</f>
        <v>0.99999999999999989</v>
      </c>
      <c r="J197" s="43">
        <f>SUM(J189:J196)</f>
        <v>184.60045</v>
      </c>
      <c r="K197" s="22">
        <f t="shared" si="32"/>
        <v>0.2423650523901178</v>
      </c>
      <c r="L197" s="57"/>
      <c r="M197" s="60"/>
      <c r="N197" s="60"/>
      <c r="O197" s="61"/>
    </row>
    <row r="198" spans="2:15" x14ac:dyDescent="0.25">
      <c r="B198" s="59"/>
      <c r="C198" s="60"/>
      <c r="D198" s="58"/>
      <c r="E198" s="57"/>
      <c r="F198" s="119" t="s">
        <v>88</v>
      </c>
      <c r="G198" s="119"/>
      <c r="H198" s="119"/>
      <c r="I198" s="119"/>
      <c r="J198" s="119"/>
      <c r="K198" s="119"/>
      <c r="L198" s="57"/>
      <c r="M198" s="58"/>
      <c r="N198" s="60"/>
      <c r="O198" s="61"/>
    </row>
    <row r="199" spans="2:15" x14ac:dyDescent="0.25">
      <c r="B199" s="49"/>
      <c r="C199" s="27"/>
      <c r="D199" s="5"/>
      <c r="E199" s="5"/>
      <c r="F199" s="70"/>
      <c r="G199" s="70"/>
      <c r="H199" s="5"/>
      <c r="I199" s="5"/>
      <c r="J199" s="5"/>
      <c r="K199" s="5"/>
      <c r="L199" s="5"/>
      <c r="M199" s="27"/>
      <c r="N199" s="27"/>
      <c r="O199" s="44"/>
    </row>
    <row r="200" spans="2:15" ht="15" customHeight="1" x14ac:dyDescent="0.25">
      <c r="B200" s="49"/>
      <c r="C200" s="120" t="str">
        <f>+CONCATENATE("Al ",B214,"  de los " &amp; FIXED(J210,0)  &amp; "  proyectos presupuestados para el 2018, " &amp; FIXED(J206,0) &amp; " no cuentan con ningún avance en ejecución del gasto, mientras que " &amp; FIXED(J207,0) &amp; " (" &amp; FIXED(K207*100,1) &amp; "% de proyectos) no superan el 50,0% de ejecución, " &amp; FIXED(J208,0) &amp; " proyectos (" &amp; FIXED(K208*100,1) &amp; "% del total) tienen un nivel de ejecución mayor al 50,0% pero no culminan al 100% y " &amp; FIXED(J209,0) &amp; " proyectos por S/ " &amp; FIXED(I209,1) &amp; " millones se han ejecutado al 100,0%.")</f>
        <v>Al 18 de junio  de los 1,425  proyectos presupuestados para el 2018, 579 no cuentan con ningún avance en ejecución del gasto, mientras que 397 (27.9% de proyectos) no superan el 50,0% de ejecución, 282 proyectos (19.8% del total) tienen un nivel de ejecución mayor al 50,0% pero no culminan al 100% y 167 proyectos por S/ 17.5 millones se han ejecutado al 100,0%.</v>
      </c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44"/>
    </row>
    <row r="201" spans="2:15" x14ac:dyDescent="0.25">
      <c r="B201" s="4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44"/>
    </row>
    <row r="202" spans="2:15" x14ac:dyDescent="0.25">
      <c r="B202" s="49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44"/>
    </row>
    <row r="203" spans="2:15" x14ac:dyDescent="0.25">
      <c r="B203" s="49"/>
      <c r="C203" s="27"/>
      <c r="D203" s="27"/>
      <c r="E203" s="130" t="s">
        <v>70</v>
      </c>
      <c r="F203" s="130"/>
      <c r="G203" s="130"/>
      <c r="H203" s="130"/>
      <c r="I203" s="130"/>
      <c r="J203" s="130"/>
      <c r="K203" s="130"/>
      <c r="L203" s="130"/>
      <c r="M203" s="27"/>
      <c r="N203" s="27"/>
      <c r="O203" s="44"/>
    </row>
    <row r="204" spans="2:15" x14ac:dyDescent="0.25">
      <c r="B204" s="49"/>
      <c r="C204" s="27"/>
      <c r="D204" s="27"/>
      <c r="E204" s="5"/>
      <c r="F204" s="131" t="s">
        <v>33</v>
      </c>
      <c r="G204" s="131"/>
      <c r="H204" s="131"/>
      <c r="I204" s="131"/>
      <c r="J204" s="131"/>
      <c r="K204" s="131"/>
      <c r="L204" s="5"/>
      <c r="M204" s="27"/>
      <c r="N204" s="27"/>
      <c r="O204" s="44"/>
    </row>
    <row r="205" spans="2:15" x14ac:dyDescent="0.25">
      <c r="B205" s="49"/>
      <c r="C205" s="27"/>
      <c r="D205" s="27"/>
      <c r="E205" s="27"/>
      <c r="F205" s="19" t="s">
        <v>25</v>
      </c>
      <c r="G205" s="19" t="s">
        <v>18</v>
      </c>
      <c r="H205" s="19" t="s">
        <v>20</v>
      </c>
      <c r="I205" s="19" t="s">
        <v>7</v>
      </c>
      <c r="J205" s="19" t="s">
        <v>24</v>
      </c>
      <c r="K205" s="19" t="s">
        <v>3</v>
      </c>
      <c r="L205" s="27"/>
      <c r="M205" s="27"/>
      <c r="N205" s="27"/>
      <c r="O205" s="44"/>
    </row>
    <row r="206" spans="2:15" x14ac:dyDescent="0.25">
      <c r="B206" s="59"/>
      <c r="C206" s="60"/>
      <c r="D206" s="60"/>
      <c r="E206" s="60"/>
      <c r="F206" s="30" t="s">
        <v>26</v>
      </c>
      <c r="G206" s="23">
        <f>+I206/H206</f>
        <v>0</v>
      </c>
      <c r="H206" s="82">
        <v>196.01550699999999</v>
      </c>
      <c r="I206" s="82">
        <v>0</v>
      </c>
      <c r="J206" s="30">
        <v>579</v>
      </c>
      <c r="K206" s="23">
        <f>+J206/J$210</f>
        <v>0.40631578947368419</v>
      </c>
      <c r="L206" s="60"/>
      <c r="M206" s="60"/>
      <c r="N206" s="60"/>
      <c r="O206" s="61"/>
    </row>
    <row r="207" spans="2:15" x14ac:dyDescent="0.25">
      <c r="B207" s="59"/>
      <c r="C207" s="60"/>
      <c r="D207" s="60"/>
      <c r="E207" s="60"/>
      <c r="F207" s="30" t="s">
        <v>27</v>
      </c>
      <c r="G207" s="23">
        <f t="shared" ref="G207:G210" si="33">+I207/H207</f>
        <v>0.19858457634441909</v>
      </c>
      <c r="H207" s="82">
        <v>439.08196500000003</v>
      </c>
      <c r="I207" s="82">
        <v>87.19490600000006</v>
      </c>
      <c r="J207" s="30">
        <v>397</v>
      </c>
      <c r="K207" s="23">
        <f t="shared" ref="K207:K209" si="34">+J207/J$210</f>
        <v>0.27859649122807018</v>
      </c>
      <c r="L207" s="60"/>
      <c r="M207" s="60"/>
      <c r="N207" s="60"/>
      <c r="O207" s="61"/>
    </row>
    <row r="208" spans="2:15" x14ac:dyDescent="0.25">
      <c r="B208" s="59"/>
      <c r="C208" s="60"/>
      <c r="D208" s="60"/>
      <c r="E208" s="60"/>
      <c r="F208" s="30" t="s">
        <v>28</v>
      </c>
      <c r="G208" s="23">
        <f t="shared" si="33"/>
        <v>0.73314344430079703</v>
      </c>
      <c r="H208" s="82">
        <v>109.03174899999999</v>
      </c>
      <c r="I208" s="82">
        <v>79.935911999999973</v>
      </c>
      <c r="J208" s="30">
        <v>282</v>
      </c>
      <c r="K208" s="23">
        <f t="shared" si="34"/>
        <v>0.19789473684210526</v>
      </c>
      <c r="L208" s="60"/>
      <c r="M208" s="60"/>
      <c r="N208" s="60"/>
      <c r="O208" s="61"/>
    </row>
    <row r="209" spans="2:15" x14ac:dyDescent="0.25">
      <c r="B209" s="59"/>
      <c r="C209" s="60"/>
      <c r="D209" s="60"/>
      <c r="E209" s="60"/>
      <c r="F209" s="30" t="s">
        <v>29</v>
      </c>
      <c r="G209" s="23">
        <f t="shared" si="33"/>
        <v>0.99635226121820264</v>
      </c>
      <c r="H209" s="82">
        <v>17.533602000000002</v>
      </c>
      <c r="I209" s="82">
        <v>17.469644000000002</v>
      </c>
      <c r="J209" s="30">
        <v>167</v>
      </c>
      <c r="K209" s="23">
        <f t="shared" si="34"/>
        <v>0.11719298245614035</v>
      </c>
      <c r="L209" s="60"/>
      <c r="M209" s="60"/>
      <c r="N209" s="60"/>
      <c r="O209" s="61"/>
    </row>
    <row r="210" spans="2:15" x14ac:dyDescent="0.25">
      <c r="B210" s="59"/>
      <c r="C210" s="60"/>
      <c r="D210" s="60"/>
      <c r="E210" s="60"/>
      <c r="F210" s="45" t="s">
        <v>0</v>
      </c>
      <c r="G210" s="22">
        <f t="shared" si="33"/>
        <v>0.24236506814512077</v>
      </c>
      <c r="H210" s="43">
        <f t="shared" ref="H210:J210" si="35">SUM(H206:H209)</f>
        <v>761.662823</v>
      </c>
      <c r="I210" s="43">
        <f t="shared" si="35"/>
        <v>184.60046200000005</v>
      </c>
      <c r="J210" s="31">
        <f t="shared" si="35"/>
        <v>1425</v>
      </c>
      <c r="K210" s="22">
        <f>SUM(K206:K209)</f>
        <v>1</v>
      </c>
      <c r="L210" s="60"/>
      <c r="M210" s="60"/>
      <c r="N210" s="60"/>
      <c r="O210" s="61"/>
    </row>
    <row r="211" spans="2:15" x14ac:dyDescent="0.25">
      <c r="B211" s="59"/>
      <c r="C211" s="60"/>
      <c r="D211" s="58"/>
      <c r="E211" s="57"/>
      <c r="F211" s="119" t="s">
        <v>88</v>
      </c>
      <c r="G211" s="119"/>
      <c r="H211" s="119"/>
      <c r="I211" s="119"/>
      <c r="J211" s="119"/>
      <c r="K211" s="119"/>
      <c r="L211" s="57"/>
      <c r="M211" s="58"/>
      <c r="N211" s="60"/>
      <c r="O211" s="61"/>
    </row>
    <row r="212" spans="2:15" x14ac:dyDescent="0.25">
      <c r="B212" s="59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1"/>
    </row>
    <row r="213" spans="2:15" x14ac:dyDescent="0.25">
      <c r="B213" s="63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5"/>
    </row>
    <row r="214" spans="2:15" x14ac:dyDescent="0.25">
      <c r="B214" s="101" t="s">
        <v>89</v>
      </c>
    </row>
  </sheetData>
  <mergeCells count="69">
    <mergeCell ref="F28:G28"/>
    <mergeCell ref="B1:O2"/>
    <mergeCell ref="C7:N7"/>
    <mergeCell ref="C9:N10"/>
    <mergeCell ref="E12:L12"/>
    <mergeCell ref="E13:L13"/>
    <mergeCell ref="E14:F15"/>
    <mergeCell ref="G14:I14"/>
    <mergeCell ref="J14:L14"/>
    <mergeCell ref="E20:L20"/>
    <mergeCell ref="E21:L21"/>
    <mergeCell ref="C23:N24"/>
    <mergeCell ref="E26:L26"/>
    <mergeCell ref="F27:K27"/>
    <mergeCell ref="C72:N73"/>
    <mergeCell ref="F34:K34"/>
    <mergeCell ref="C36:N37"/>
    <mergeCell ref="E39:L39"/>
    <mergeCell ref="F40:K40"/>
    <mergeCell ref="F41:G41"/>
    <mergeCell ref="F51:K51"/>
    <mergeCell ref="C53:N54"/>
    <mergeCell ref="E56:L56"/>
    <mergeCell ref="F57:K57"/>
    <mergeCell ref="F64:K64"/>
    <mergeCell ref="C70:N70"/>
    <mergeCell ref="F106:K106"/>
    <mergeCell ref="E75:L75"/>
    <mergeCell ref="F76:K76"/>
    <mergeCell ref="F77:G77"/>
    <mergeCell ref="F83:K83"/>
    <mergeCell ref="C85:N86"/>
    <mergeCell ref="E88:L88"/>
    <mergeCell ref="F89:K89"/>
    <mergeCell ref="F90:G90"/>
    <mergeCell ref="F100:K100"/>
    <mergeCell ref="C102:N103"/>
    <mergeCell ref="E105:L105"/>
    <mergeCell ref="F149:K149"/>
    <mergeCell ref="F113:K113"/>
    <mergeCell ref="C119:N119"/>
    <mergeCell ref="C121:N122"/>
    <mergeCell ref="E124:L124"/>
    <mergeCell ref="F125:K125"/>
    <mergeCell ref="F126:G126"/>
    <mergeCell ref="F132:K132"/>
    <mergeCell ref="C134:N135"/>
    <mergeCell ref="E137:L137"/>
    <mergeCell ref="F138:K138"/>
    <mergeCell ref="F139:G139"/>
    <mergeCell ref="E186:L186"/>
    <mergeCell ref="C151:N152"/>
    <mergeCell ref="E154:L154"/>
    <mergeCell ref="F155:K155"/>
    <mergeCell ref="F162:K162"/>
    <mergeCell ref="C168:N168"/>
    <mergeCell ref="C170:N171"/>
    <mergeCell ref="E173:L173"/>
    <mergeCell ref="F174:K174"/>
    <mergeCell ref="F175:G175"/>
    <mergeCell ref="F181:K181"/>
    <mergeCell ref="C183:N184"/>
    <mergeCell ref="F211:K211"/>
    <mergeCell ref="F187:K187"/>
    <mergeCell ref="F188:G188"/>
    <mergeCell ref="F198:K198"/>
    <mergeCell ref="C200:N201"/>
    <mergeCell ref="E203:L203"/>
    <mergeCell ref="F204:K204"/>
  </mergeCells>
  <conditionalFormatting sqref="I102">
    <cfRule type="cellIs" dxfId="3" priority="2" operator="equal">
      <formula>0</formula>
    </cfRule>
  </conditionalFormatting>
  <conditionalFormatting sqref="I82">
    <cfRule type="cellIs" dxfId="2" priority="1" operator="equal">
      <formula>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4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4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3" t="s">
        <v>120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2:15" ht="15" customHeight="1" x14ac:dyDescent="0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5" x14ac:dyDescent="0.25">
      <c r="B3" s="9" t="str">
        <f>+C7</f>
        <v>1. Ejecución del de proyectos de inversión pública en la Región</v>
      </c>
      <c r="C3" s="5"/>
      <c r="D3" s="5"/>
      <c r="E3" s="5"/>
      <c r="F3" s="5"/>
      <c r="G3" s="9"/>
      <c r="H3" s="5"/>
      <c r="I3" s="5" t="str">
        <f>+C119</f>
        <v>3. Ejecución de proyectos de inversión pública por el Gobierno Regional</v>
      </c>
      <c r="J3" s="5"/>
      <c r="K3" s="5"/>
      <c r="L3" s="9"/>
      <c r="M3" s="5"/>
      <c r="N3" s="5"/>
      <c r="O3" s="5"/>
    </row>
    <row r="4" spans="2:15" x14ac:dyDescent="0.25">
      <c r="B4" s="9" t="str">
        <f>+C70</f>
        <v>2. Ejecución de proyectos de inversión pública por el Gobierno Nacional en la región</v>
      </c>
      <c r="C4" s="5"/>
      <c r="D4" s="5"/>
      <c r="E4" s="5"/>
      <c r="F4" s="5"/>
      <c r="G4" s="9"/>
      <c r="H4" s="5"/>
      <c r="I4" s="5" t="str">
        <f>+C168</f>
        <v>4. Ejecución de proyectos de inversión pública por los Gobiernos Locales</v>
      </c>
      <c r="J4" s="5"/>
      <c r="K4" s="5"/>
      <c r="L4" s="9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2:15" x14ac:dyDescent="0.25">
      <c r="B7" s="49"/>
      <c r="C7" s="133" t="s">
        <v>34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50"/>
    </row>
    <row r="8" spans="2:15" x14ac:dyDescent="0.25">
      <c r="B8" s="4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50"/>
    </row>
    <row r="9" spans="2:15" ht="15" customHeight="1" x14ac:dyDescent="0.25">
      <c r="B9" s="49"/>
      <c r="C9" s="120" t="str">
        <f>+CONCATENATE("A la fecha en la región se vienen ejecutando S/ ", FIXED(H19,1)," millones lo que equivale a un avance en la ejecución del presupuesto del ",FIXED(I19*100,1),"%. Por niveles de gobierno, el Gobierno Nacional viene ejecutando el ",FIXED(I16*100,1),"% del presupuesto para esta región, seguido del Gobierno Regional (",FIXED(I17*100,1),"%) y de los gobiernos locales en conjunto que tienen una ejecución del ",FIXED(I18*100,1),"%")</f>
        <v>A la fecha en la región se vienen ejecutando S/ 177.0 millones lo que equivale a un avance en la ejecución del presupuesto del 22.7%. Por niveles de gobierno, el Gobierno Nacional viene ejecutando el 18.4% del presupuesto para esta región, seguido del Gobierno Regional (25.3%) y de los gobiernos locales en conjunto que tienen una ejecución del 21.4%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51"/>
    </row>
    <row r="10" spans="2:15" x14ac:dyDescent="0.25">
      <c r="B10" s="4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51"/>
    </row>
    <row r="11" spans="2:15" x14ac:dyDescent="0.25">
      <c r="B11" s="49"/>
      <c r="C11" s="78"/>
      <c r="D11" s="78"/>
      <c r="E11" s="78"/>
      <c r="F11" s="27"/>
      <c r="G11" s="27"/>
      <c r="H11" s="27"/>
      <c r="I11" s="27"/>
      <c r="J11" s="27"/>
      <c r="K11" s="27"/>
      <c r="L11" s="78"/>
      <c r="M11" s="78"/>
      <c r="N11" s="78"/>
      <c r="O11" s="51"/>
    </row>
    <row r="12" spans="2:15" ht="15" customHeight="1" x14ac:dyDescent="0.25">
      <c r="B12" s="49"/>
      <c r="C12" s="78"/>
      <c r="D12" s="3"/>
      <c r="E12" s="139" t="s">
        <v>59</v>
      </c>
      <c r="F12" s="140"/>
      <c r="G12" s="140"/>
      <c r="H12" s="140"/>
      <c r="I12" s="140"/>
      <c r="J12" s="140"/>
      <c r="K12" s="140"/>
      <c r="L12" s="140"/>
      <c r="M12" s="78"/>
      <c r="N12" s="78"/>
      <c r="O12" s="51"/>
    </row>
    <row r="13" spans="2:15" x14ac:dyDescent="0.25">
      <c r="B13" s="49"/>
      <c r="C13" s="78"/>
      <c r="D13" s="3"/>
      <c r="E13" s="123" t="s">
        <v>12</v>
      </c>
      <c r="F13" s="123"/>
      <c r="G13" s="123"/>
      <c r="H13" s="123"/>
      <c r="I13" s="123"/>
      <c r="J13" s="123"/>
      <c r="K13" s="123"/>
      <c r="L13" s="123"/>
      <c r="M13" s="78"/>
      <c r="N13" s="78"/>
      <c r="O13" s="51"/>
    </row>
    <row r="14" spans="2:15" x14ac:dyDescent="0.25">
      <c r="B14" s="49"/>
      <c r="C14" s="27"/>
      <c r="D14" s="3"/>
      <c r="E14" s="124" t="s">
        <v>11</v>
      </c>
      <c r="F14" s="125"/>
      <c r="G14" s="128" t="s">
        <v>57</v>
      </c>
      <c r="H14" s="128"/>
      <c r="I14" s="128"/>
      <c r="J14" s="128">
        <v>2017</v>
      </c>
      <c r="K14" s="128"/>
      <c r="L14" s="128"/>
      <c r="M14" s="27"/>
      <c r="N14" s="27"/>
      <c r="O14" s="44"/>
    </row>
    <row r="15" spans="2:15" x14ac:dyDescent="0.25">
      <c r="B15" s="49"/>
      <c r="C15" s="27"/>
      <c r="D15" s="3"/>
      <c r="E15" s="126"/>
      <c r="F15" s="127"/>
      <c r="G15" s="79" t="s">
        <v>6</v>
      </c>
      <c r="H15" s="79" t="s">
        <v>7</v>
      </c>
      <c r="I15" s="79" t="s">
        <v>8</v>
      </c>
      <c r="J15" s="79" t="s">
        <v>6</v>
      </c>
      <c r="K15" s="79" t="s">
        <v>7</v>
      </c>
      <c r="L15" s="79" t="s">
        <v>8</v>
      </c>
      <c r="M15" s="27"/>
      <c r="N15" s="27"/>
      <c r="O15" s="44"/>
    </row>
    <row r="16" spans="2:15" x14ac:dyDescent="0.25">
      <c r="B16" s="49"/>
      <c r="C16" s="27"/>
      <c r="D16" s="3"/>
      <c r="E16" s="10" t="s">
        <v>9</v>
      </c>
      <c r="F16" s="11"/>
      <c r="G16" s="7">
        <v>168.82162099999999</v>
      </c>
      <c r="H16" s="7">
        <v>31.037610999999998</v>
      </c>
      <c r="I16" s="8">
        <f>+H16/G16</f>
        <v>0.18384855456399155</v>
      </c>
      <c r="J16" s="7">
        <v>145.82677799999999</v>
      </c>
      <c r="K16" s="7">
        <v>122.81460300000001</v>
      </c>
      <c r="L16" s="8">
        <f t="shared" ref="L16:L19" si="0">+K16/J16</f>
        <v>0.84219513510749044</v>
      </c>
      <c r="M16" s="17">
        <f>+(I16-L16)*100</f>
        <v>-65.834658054349887</v>
      </c>
      <c r="N16" s="27"/>
      <c r="O16" s="44"/>
    </row>
    <row r="17" spans="2:15" x14ac:dyDescent="0.25">
      <c r="B17" s="49"/>
      <c r="C17" s="27"/>
      <c r="D17" s="3"/>
      <c r="E17" s="10" t="s">
        <v>10</v>
      </c>
      <c r="F17" s="11"/>
      <c r="G17" s="7">
        <v>384.33138400000001</v>
      </c>
      <c r="H17" s="7">
        <v>97.258883999999995</v>
      </c>
      <c r="I17" s="8">
        <f t="shared" ref="I17:I19" si="1">+H17/G17</f>
        <v>0.25305995827808847</v>
      </c>
      <c r="J17" s="7">
        <v>325.53972499999998</v>
      </c>
      <c r="K17" s="7">
        <v>200.17165900000001</v>
      </c>
      <c r="L17" s="8">
        <f t="shared" si="0"/>
        <v>0.61489165108805088</v>
      </c>
      <c r="M17" s="17">
        <f t="shared" ref="M17:M19" si="2">+(I17-L17)*100</f>
        <v>-36.183169280996239</v>
      </c>
      <c r="N17" s="27"/>
      <c r="O17" s="44"/>
    </row>
    <row r="18" spans="2:15" x14ac:dyDescent="0.25">
      <c r="B18" s="49"/>
      <c r="C18" s="27"/>
      <c r="D18" s="3"/>
      <c r="E18" s="10" t="s">
        <v>5</v>
      </c>
      <c r="F18" s="11"/>
      <c r="G18" s="7">
        <v>227.17286100000001</v>
      </c>
      <c r="H18" s="7">
        <v>48.702584000000002</v>
      </c>
      <c r="I18" s="8">
        <f t="shared" si="1"/>
        <v>0.21438557310769615</v>
      </c>
      <c r="J18" s="7">
        <v>304.04807</v>
      </c>
      <c r="K18" s="7">
        <v>181.02185700000001</v>
      </c>
      <c r="L18" s="8">
        <f t="shared" si="0"/>
        <v>0.59537249159318795</v>
      </c>
      <c r="M18" s="17">
        <f t="shared" si="2"/>
        <v>-38.09869184854918</v>
      </c>
      <c r="N18" s="27"/>
      <c r="O18" s="44"/>
    </row>
    <row r="19" spans="2:15" x14ac:dyDescent="0.25">
      <c r="B19" s="49"/>
      <c r="C19" s="27"/>
      <c r="D19" s="3"/>
      <c r="E19" s="12" t="s">
        <v>0</v>
      </c>
      <c r="F19" s="13"/>
      <c r="G19" s="14">
        <f t="shared" ref="G19:H19" si="3">SUM(G16:G18)</f>
        <v>780.32586600000002</v>
      </c>
      <c r="H19" s="15">
        <f t="shared" si="3"/>
        <v>176.99907899999999</v>
      </c>
      <c r="I19" s="16">
        <f t="shared" si="1"/>
        <v>0.22682713301214597</v>
      </c>
      <c r="J19" s="14">
        <f t="shared" ref="J19:K19" si="4">SUM(J16:J18)</f>
        <v>775.41457300000002</v>
      </c>
      <c r="K19" s="14">
        <f t="shared" si="4"/>
        <v>504.00811900000002</v>
      </c>
      <c r="L19" s="16">
        <f t="shared" si="0"/>
        <v>0.6499853582194669</v>
      </c>
      <c r="M19" s="17">
        <f t="shared" si="2"/>
        <v>-42.315822520732091</v>
      </c>
      <c r="N19" s="27"/>
      <c r="O19" s="44"/>
    </row>
    <row r="20" spans="2:15" x14ac:dyDescent="0.25">
      <c r="B20" s="49"/>
      <c r="C20" s="27"/>
      <c r="D20" s="3"/>
      <c r="E20" s="137" t="s">
        <v>87</v>
      </c>
      <c r="F20" s="137"/>
      <c r="G20" s="137"/>
      <c r="H20" s="137"/>
      <c r="I20" s="137"/>
      <c r="J20" s="137"/>
      <c r="K20" s="137"/>
      <c r="L20" s="137"/>
      <c r="M20" s="69"/>
      <c r="N20" s="27"/>
      <c r="O20" s="44"/>
    </row>
    <row r="21" spans="2:15" x14ac:dyDescent="0.25">
      <c r="B21" s="49"/>
      <c r="C21" s="27"/>
      <c r="D21" s="27"/>
      <c r="E21" s="137"/>
      <c r="F21" s="137"/>
      <c r="G21" s="137"/>
      <c r="H21" s="137"/>
      <c r="I21" s="137"/>
      <c r="J21" s="137"/>
      <c r="K21" s="137"/>
      <c r="L21" s="137"/>
      <c r="M21" s="69"/>
      <c r="N21" s="27"/>
      <c r="O21" s="44"/>
    </row>
    <row r="22" spans="2:15" x14ac:dyDescent="0.25">
      <c r="B22" s="49"/>
      <c r="C22" s="27"/>
      <c r="D22" s="27"/>
      <c r="E22" s="81"/>
      <c r="F22" s="81"/>
      <c r="G22" s="81"/>
      <c r="H22" s="81"/>
      <c r="I22" s="81"/>
      <c r="J22" s="81"/>
      <c r="K22" s="81"/>
      <c r="L22" s="81"/>
      <c r="M22" s="69"/>
      <c r="N22" s="27"/>
      <c r="O22" s="44"/>
    </row>
    <row r="23" spans="2:15" ht="15" customHeight="1" x14ac:dyDescent="0.25">
      <c r="B23" s="49"/>
      <c r="C23" s="120" t="str">
        <f>+CONCATENATE("El avance del presupuesto para proyectos productivos se encuentra al " &amp; FIXED(K29*100,1) &amp; "%, mientras que para los proyectos del tipo social se registra un avance del " &amp; FIXED(K30*100,1) &amp;"% al ",B214," 2018. Cabe resaltar que estos dos tipos de proyectos absorben el " &amp; FIXED(SUM(I29:I30)*100,1) &amp; "% del presupuesto total en esta región.")</f>
        <v>El avance del presupuesto para proyectos productivos se encuentra al 24.6%, mientras que para los proyectos del tipo social se registra un avance del 19.5% al 18 de junio 2018. Cabe resaltar que estos dos tipos de proyectos absorben el 89.2% del presupuesto total en esta región.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44"/>
    </row>
    <row r="24" spans="2:15" x14ac:dyDescent="0.25">
      <c r="B24" s="4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44"/>
    </row>
    <row r="25" spans="2:15" x14ac:dyDescent="0.25">
      <c r="B25" s="49"/>
      <c r="C25" s="27"/>
      <c r="D25" s="27"/>
      <c r="E25" s="5"/>
      <c r="F25" s="5"/>
      <c r="G25" s="5"/>
      <c r="H25" s="5"/>
      <c r="I25" s="5"/>
      <c r="J25" s="5"/>
      <c r="K25" s="5"/>
      <c r="L25" s="5"/>
      <c r="M25" s="27"/>
      <c r="N25" s="27"/>
      <c r="O25" s="44"/>
    </row>
    <row r="26" spans="2:15" x14ac:dyDescent="0.25">
      <c r="B26" s="49"/>
      <c r="C26" s="27"/>
      <c r="D26" s="27"/>
      <c r="E26" s="141" t="s">
        <v>60</v>
      </c>
      <c r="F26" s="141"/>
      <c r="G26" s="141"/>
      <c r="H26" s="141"/>
      <c r="I26" s="141"/>
      <c r="J26" s="141"/>
      <c r="K26" s="141"/>
      <c r="L26" s="141"/>
      <c r="M26" s="27"/>
      <c r="N26" s="27"/>
      <c r="O26" s="44"/>
    </row>
    <row r="27" spans="2:15" x14ac:dyDescent="0.25">
      <c r="B27" s="49"/>
      <c r="C27" s="27"/>
      <c r="D27" s="27"/>
      <c r="E27" s="5"/>
      <c r="F27" s="131" t="s">
        <v>1</v>
      </c>
      <c r="G27" s="131"/>
      <c r="H27" s="131"/>
      <c r="I27" s="131"/>
      <c r="J27" s="131"/>
      <c r="K27" s="131"/>
      <c r="L27" s="5"/>
      <c r="M27" s="27"/>
      <c r="N27" s="27"/>
      <c r="O27" s="44"/>
    </row>
    <row r="28" spans="2:15" x14ac:dyDescent="0.25">
      <c r="B28" s="49"/>
      <c r="C28" s="27"/>
      <c r="D28" s="27"/>
      <c r="E28" s="5"/>
      <c r="F28" s="132" t="s">
        <v>32</v>
      </c>
      <c r="G28" s="132"/>
      <c r="H28" s="19" t="s">
        <v>6</v>
      </c>
      <c r="I28" s="19" t="s">
        <v>16</v>
      </c>
      <c r="J28" s="19" t="s">
        <v>17</v>
      </c>
      <c r="K28" s="19" t="s">
        <v>18</v>
      </c>
      <c r="L28" s="5"/>
      <c r="M28" s="27"/>
      <c r="N28" s="27"/>
      <c r="O28" s="44"/>
    </row>
    <row r="29" spans="2:15" x14ac:dyDescent="0.25">
      <c r="B29" s="59"/>
      <c r="C29" s="60"/>
      <c r="D29" s="60"/>
      <c r="E29" s="57"/>
      <c r="F29" s="20" t="s">
        <v>13</v>
      </c>
      <c r="G29" s="11"/>
      <c r="H29" s="100">
        <f>+H78+H127+H176</f>
        <v>387.48867200000001</v>
      </c>
      <c r="I29" s="23">
        <f>+H29/H$33</f>
        <v>0.49657289202303601</v>
      </c>
      <c r="J29" s="100">
        <f t="shared" ref="J29:J32" si="5">+J78+J127+J176</f>
        <v>95.180202000000023</v>
      </c>
      <c r="K29" s="23">
        <f>+J29/H29</f>
        <v>0.24563350848099122</v>
      </c>
      <c r="L29" s="57"/>
      <c r="M29" s="60"/>
      <c r="N29" s="60"/>
      <c r="O29" s="61"/>
    </row>
    <row r="30" spans="2:15" x14ac:dyDescent="0.25">
      <c r="B30" s="59"/>
      <c r="C30" s="60"/>
      <c r="D30" s="60"/>
      <c r="E30" s="57"/>
      <c r="F30" s="20" t="s">
        <v>14</v>
      </c>
      <c r="G30" s="11"/>
      <c r="H30" s="100">
        <f t="shared" ref="H30:H32" si="6">+H79+H128+H177</f>
        <v>308.63421099999999</v>
      </c>
      <c r="I30" s="23">
        <f t="shared" ref="I30:I32" si="7">+H30/H$33</f>
        <v>0.39551964691633074</v>
      </c>
      <c r="J30" s="100">
        <f t="shared" si="5"/>
        <v>60.176649999999995</v>
      </c>
      <c r="K30" s="23">
        <f t="shared" ref="K30" si="8">+J30/H30</f>
        <v>0.1949772509179159</v>
      </c>
      <c r="L30" s="57"/>
      <c r="M30" s="60"/>
      <c r="N30" s="60"/>
      <c r="O30" s="61"/>
    </row>
    <row r="31" spans="2:15" x14ac:dyDescent="0.25">
      <c r="B31" s="59"/>
      <c r="C31" s="60"/>
      <c r="D31" s="60"/>
      <c r="E31" s="57"/>
      <c r="F31" s="20" t="s">
        <v>23</v>
      </c>
      <c r="G31" s="11"/>
      <c r="H31" s="100">
        <f t="shared" si="6"/>
        <v>35.086609000000003</v>
      </c>
      <c r="I31" s="23">
        <f t="shared" si="7"/>
        <v>4.4964047110031345E-2</v>
      </c>
      <c r="J31" s="100">
        <f t="shared" si="5"/>
        <v>7.942323</v>
      </c>
      <c r="K31" s="23">
        <f>+J31/H31</f>
        <v>0.22636336842924887</v>
      </c>
      <c r="L31" s="57"/>
      <c r="M31" s="60"/>
      <c r="N31" s="60"/>
      <c r="O31" s="61"/>
    </row>
    <row r="32" spans="2:15" x14ac:dyDescent="0.25">
      <c r="B32" s="59"/>
      <c r="C32" s="60"/>
      <c r="D32" s="60"/>
      <c r="E32" s="57"/>
      <c r="F32" s="20" t="s">
        <v>15</v>
      </c>
      <c r="G32" s="11"/>
      <c r="H32" s="100">
        <f t="shared" si="6"/>
        <v>49.116374</v>
      </c>
      <c r="I32" s="23">
        <f t="shared" si="7"/>
        <v>6.2943413950602031E-2</v>
      </c>
      <c r="J32" s="100">
        <f t="shared" si="5"/>
        <v>13.699904999999999</v>
      </c>
      <c r="K32" s="23">
        <f>+J32/H32</f>
        <v>0.27892745095556115</v>
      </c>
      <c r="L32" s="57"/>
      <c r="M32" s="60"/>
      <c r="N32" s="60"/>
      <c r="O32" s="61"/>
    </row>
    <row r="33" spans="2:15" x14ac:dyDescent="0.25">
      <c r="B33" s="59"/>
      <c r="C33" s="60"/>
      <c r="D33" s="60"/>
      <c r="E33" s="57"/>
      <c r="F33" s="21" t="s">
        <v>0</v>
      </c>
      <c r="G33" s="13"/>
      <c r="H33" s="14">
        <f>SUM(H29:H32)</f>
        <v>780.32586599999991</v>
      </c>
      <c r="I33" s="22">
        <f>SUM(I29:I32)</f>
        <v>1.0000000000000002</v>
      </c>
      <c r="J33" s="43">
        <f>SUM(J29:J32)</f>
        <v>176.99907999999999</v>
      </c>
      <c r="K33" s="22">
        <f t="shared" ref="K33" si="9">+J33/H33</f>
        <v>0.22682713429366189</v>
      </c>
      <c r="L33" s="57"/>
      <c r="M33" s="60"/>
      <c r="N33" s="60"/>
      <c r="O33" s="61"/>
    </row>
    <row r="34" spans="2:15" x14ac:dyDescent="0.25">
      <c r="B34" s="49"/>
      <c r="C34" s="27"/>
      <c r="D34" s="3"/>
      <c r="E34" s="5"/>
      <c r="F34" s="119" t="s">
        <v>88</v>
      </c>
      <c r="G34" s="119"/>
      <c r="H34" s="119"/>
      <c r="I34" s="119"/>
      <c r="J34" s="119"/>
      <c r="K34" s="119"/>
      <c r="L34" s="5"/>
      <c r="M34" s="3"/>
      <c r="N34" s="27"/>
      <c r="O34" s="44"/>
    </row>
    <row r="35" spans="2:15" x14ac:dyDescent="0.25">
      <c r="B35" s="49"/>
      <c r="C35" s="27"/>
      <c r="D35" s="3"/>
      <c r="E35" s="5"/>
      <c r="F35" s="5"/>
      <c r="G35" s="5"/>
      <c r="H35" s="70"/>
      <c r="I35" s="71"/>
      <c r="J35" s="70"/>
      <c r="K35" s="71"/>
      <c r="L35" s="5"/>
      <c r="M35" s="3"/>
      <c r="N35" s="27"/>
      <c r="O35" s="44"/>
    </row>
    <row r="36" spans="2:15" ht="15" customHeight="1" x14ac:dyDescent="0.25">
      <c r="B36" s="49"/>
      <c r="C36" s="120" t="str">
        <f>+CONCATENATE( "El sector " &amp; TEXT(F42,20) &amp; " cuenta con el mayor presupuesto en esta región, con un nivel de ejecución del " &amp; FIXED(K42*100,1) &amp; "%, del mismo modo para proyectos " &amp; TEXT(F43,20)&amp; " se tiene un nivel de avance de " &amp; FIXED(K43*100,1) &amp; "%. Cabe destacar que solo estos dos sectores concentran el " &amp; FIXED(SUM(I42:I43)*100,1) &amp; "% del presupuesto de esta región. ")</f>
        <v xml:space="preserve">El sector TRANSPORTE cuenta con el mayor presupuesto en esta región, con un nivel de ejecución del 23.7%, del mismo modo para proyectos SALUD se tiene un nivel de avance de 20.7%. Cabe destacar que solo estos dos sectores concentran el 55.8% del presupuesto de esta región. 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44"/>
    </row>
    <row r="37" spans="2:15" x14ac:dyDescent="0.25">
      <c r="B37" s="4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44"/>
    </row>
    <row r="38" spans="2:15" x14ac:dyDescent="0.25">
      <c r="B38" s="49"/>
      <c r="C38" s="27"/>
      <c r="D38" s="5"/>
      <c r="E38" s="5"/>
      <c r="F38" s="5"/>
      <c r="G38" s="5"/>
      <c r="H38" s="27"/>
      <c r="I38" s="27"/>
      <c r="J38" s="27"/>
      <c r="K38" s="27"/>
      <c r="L38" s="27"/>
      <c r="M38" s="27"/>
      <c r="N38" s="27"/>
      <c r="O38" s="44"/>
    </row>
    <row r="39" spans="2:15" x14ac:dyDescent="0.25">
      <c r="B39" s="49"/>
      <c r="C39" s="27"/>
      <c r="D39" s="5"/>
      <c r="E39" s="130" t="s">
        <v>61</v>
      </c>
      <c r="F39" s="130"/>
      <c r="G39" s="130"/>
      <c r="H39" s="130"/>
      <c r="I39" s="130"/>
      <c r="J39" s="130"/>
      <c r="K39" s="130"/>
      <c r="L39" s="130"/>
      <c r="M39" s="27"/>
      <c r="N39" s="27"/>
      <c r="O39" s="44"/>
    </row>
    <row r="40" spans="2:15" x14ac:dyDescent="0.25">
      <c r="B40" s="49"/>
      <c r="C40" s="27"/>
      <c r="D40" s="5"/>
      <c r="E40" s="5"/>
      <c r="F40" s="131" t="s">
        <v>1</v>
      </c>
      <c r="G40" s="131"/>
      <c r="H40" s="131"/>
      <c r="I40" s="131"/>
      <c r="J40" s="131"/>
      <c r="K40" s="131"/>
      <c r="L40" s="5"/>
      <c r="M40" s="27"/>
      <c r="N40" s="27"/>
      <c r="O40" s="44"/>
    </row>
    <row r="41" spans="2:15" x14ac:dyDescent="0.25">
      <c r="B41" s="49"/>
      <c r="C41" s="27"/>
      <c r="D41" s="5"/>
      <c r="E41" s="27"/>
      <c r="F41" s="135" t="s">
        <v>22</v>
      </c>
      <c r="G41" s="136"/>
      <c r="H41" s="24" t="s">
        <v>20</v>
      </c>
      <c r="I41" s="24" t="s">
        <v>3</v>
      </c>
      <c r="J41" s="19" t="s">
        <v>21</v>
      </c>
      <c r="K41" s="19" t="s">
        <v>18</v>
      </c>
      <c r="L41" s="5"/>
      <c r="M41" s="27"/>
      <c r="N41" s="27"/>
      <c r="O41" s="44"/>
    </row>
    <row r="42" spans="2:15" x14ac:dyDescent="0.25">
      <c r="B42" s="59"/>
      <c r="C42" s="60"/>
      <c r="D42" s="57"/>
      <c r="E42" s="60"/>
      <c r="F42" s="20" t="s">
        <v>48</v>
      </c>
      <c r="G42" s="25"/>
      <c r="H42" s="82">
        <v>329.97276399999998</v>
      </c>
      <c r="I42" s="23">
        <f>+H42/H$50</f>
        <v>0.42286534174685431</v>
      </c>
      <c r="J42" s="82">
        <v>78.044243000000009</v>
      </c>
      <c r="K42" s="23">
        <f>+J42/H42</f>
        <v>0.23651722661570945</v>
      </c>
      <c r="L42" s="57"/>
      <c r="M42" s="60"/>
      <c r="N42" s="60"/>
      <c r="O42" s="61"/>
    </row>
    <row r="43" spans="2:15" x14ac:dyDescent="0.25">
      <c r="B43" s="59"/>
      <c r="C43" s="60"/>
      <c r="D43" s="57"/>
      <c r="E43" s="60"/>
      <c r="F43" s="20" t="s">
        <v>54</v>
      </c>
      <c r="G43" s="25"/>
      <c r="H43" s="82">
        <v>105.792579</v>
      </c>
      <c r="I43" s="23">
        <f t="shared" ref="I43:I49" si="10">+H43/H$50</f>
        <v>0.13557487148580566</v>
      </c>
      <c r="J43" s="82">
        <v>21.903742000000001</v>
      </c>
      <c r="K43" s="23">
        <f t="shared" ref="K43:K50" si="11">+J43/H43</f>
        <v>0.20704421999202799</v>
      </c>
      <c r="L43" s="57"/>
      <c r="M43" s="60"/>
      <c r="N43" s="60"/>
      <c r="O43" s="61"/>
    </row>
    <row r="44" spans="2:15" x14ac:dyDescent="0.25">
      <c r="B44" s="59"/>
      <c r="C44" s="60"/>
      <c r="D44" s="57"/>
      <c r="E44" s="60"/>
      <c r="F44" s="20" t="s">
        <v>50</v>
      </c>
      <c r="G44" s="25"/>
      <c r="H44" s="82">
        <v>95.21674800000001</v>
      </c>
      <c r="I44" s="23">
        <f t="shared" si="10"/>
        <v>0.12202177596404323</v>
      </c>
      <c r="J44" s="82">
        <v>19.041377000000001</v>
      </c>
      <c r="K44" s="23">
        <f t="shared" si="11"/>
        <v>0.19997928305637994</v>
      </c>
      <c r="L44" s="57"/>
      <c r="M44" s="60"/>
      <c r="N44" s="60"/>
      <c r="O44" s="61"/>
    </row>
    <row r="45" spans="2:15" x14ac:dyDescent="0.25">
      <c r="B45" s="59"/>
      <c r="C45" s="60"/>
      <c r="D45" s="57"/>
      <c r="E45" s="60"/>
      <c r="F45" s="20" t="s">
        <v>49</v>
      </c>
      <c r="G45" s="25"/>
      <c r="H45" s="82">
        <v>82.598307000000005</v>
      </c>
      <c r="I45" s="23">
        <f t="shared" si="10"/>
        <v>0.10585104326145715</v>
      </c>
      <c r="J45" s="82">
        <v>13.268658</v>
      </c>
      <c r="K45" s="23">
        <f t="shared" si="11"/>
        <v>0.16064079860619904</v>
      </c>
      <c r="L45" s="57"/>
      <c r="M45" s="60"/>
      <c r="N45" s="60"/>
      <c r="O45" s="61"/>
    </row>
    <row r="46" spans="2:15" x14ac:dyDescent="0.25">
      <c r="B46" s="59"/>
      <c r="C46" s="60"/>
      <c r="D46" s="57"/>
      <c r="E46" s="60"/>
      <c r="F46" s="20" t="s">
        <v>52</v>
      </c>
      <c r="G46" s="25"/>
      <c r="H46" s="82">
        <v>48.726476000000005</v>
      </c>
      <c r="I46" s="23">
        <f t="shared" si="10"/>
        <v>6.2443753466452451E-2</v>
      </c>
      <c r="J46" s="82">
        <v>13.310006999999999</v>
      </c>
      <c r="K46" s="23">
        <f t="shared" si="11"/>
        <v>0.27315759506187143</v>
      </c>
      <c r="L46" s="57"/>
      <c r="M46" s="60"/>
      <c r="N46" s="60"/>
      <c r="O46" s="61"/>
    </row>
    <row r="47" spans="2:15" x14ac:dyDescent="0.25">
      <c r="B47" s="59"/>
      <c r="C47" s="60"/>
      <c r="D47" s="57"/>
      <c r="E47" s="60"/>
      <c r="F47" s="20" t="s">
        <v>77</v>
      </c>
      <c r="G47" s="25"/>
      <c r="H47" s="82">
        <v>23.093187999999998</v>
      </c>
      <c r="I47" s="23">
        <f t="shared" si="10"/>
        <v>2.9594287471690708E-2</v>
      </c>
      <c r="J47" s="82">
        <v>4.8417570000000003</v>
      </c>
      <c r="K47" s="23">
        <f t="shared" si="11"/>
        <v>0.20966169764001405</v>
      </c>
      <c r="L47" s="57"/>
      <c r="M47" s="60"/>
      <c r="N47" s="60"/>
      <c r="O47" s="61"/>
    </row>
    <row r="48" spans="2:15" x14ac:dyDescent="0.25">
      <c r="B48" s="59"/>
      <c r="C48" s="60"/>
      <c r="D48" s="57"/>
      <c r="E48" s="60"/>
      <c r="F48" s="20" t="s">
        <v>94</v>
      </c>
      <c r="G48" s="25"/>
      <c r="H48" s="82">
        <v>22.903908999999999</v>
      </c>
      <c r="I48" s="23">
        <f t="shared" si="10"/>
        <v>2.935172342473651E-2</v>
      </c>
      <c r="J48" s="82">
        <v>7.548394</v>
      </c>
      <c r="K48" s="23">
        <f t="shared" si="11"/>
        <v>0.32956793532492645</v>
      </c>
      <c r="L48" s="57"/>
      <c r="M48" s="60"/>
      <c r="N48" s="60"/>
      <c r="O48" s="61"/>
    </row>
    <row r="49" spans="2:15" x14ac:dyDescent="0.25">
      <c r="B49" s="59"/>
      <c r="C49" s="60"/>
      <c r="D49" s="57"/>
      <c r="E49" s="60"/>
      <c r="F49" s="20" t="s">
        <v>53</v>
      </c>
      <c r="G49" s="25"/>
      <c r="H49" s="82">
        <f>+H33-SUM(H42:H48)</f>
        <v>72.021894999999972</v>
      </c>
      <c r="I49" s="23">
        <f t="shared" si="10"/>
        <v>9.2297203178960091E-2</v>
      </c>
      <c r="J49" s="82">
        <f>+J33-SUM(J42:J48)</f>
        <v>19.04090199999996</v>
      </c>
      <c r="K49" s="23">
        <f t="shared" si="11"/>
        <v>0.26437657603982745</v>
      </c>
      <c r="L49" s="57"/>
      <c r="M49" s="60"/>
      <c r="N49" s="60"/>
      <c r="O49" s="61"/>
    </row>
    <row r="50" spans="2:15" x14ac:dyDescent="0.25">
      <c r="B50" s="59"/>
      <c r="C50" s="60"/>
      <c r="D50" s="57"/>
      <c r="E50" s="60"/>
      <c r="F50" s="21" t="s">
        <v>0</v>
      </c>
      <c r="G50" s="26"/>
      <c r="H50" s="14">
        <f>SUM(H42:H49)</f>
        <v>780.32586599999991</v>
      </c>
      <c r="I50" s="22">
        <f>SUM(I42:I49)</f>
        <v>1</v>
      </c>
      <c r="J50" s="43">
        <f>SUM(J42:J49)</f>
        <v>176.99907999999999</v>
      </c>
      <c r="K50" s="22">
        <f t="shared" si="11"/>
        <v>0.22682713429366189</v>
      </c>
      <c r="L50" s="57"/>
      <c r="M50" s="60"/>
      <c r="N50" s="60"/>
      <c r="O50" s="61"/>
    </row>
    <row r="51" spans="2:15" x14ac:dyDescent="0.25">
      <c r="B51" s="49"/>
      <c r="C51" s="27"/>
      <c r="D51" s="3"/>
      <c r="E51" s="5"/>
      <c r="F51" s="119" t="s">
        <v>88</v>
      </c>
      <c r="G51" s="119"/>
      <c r="H51" s="119"/>
      <c r="I51" s="119"/>
      <c r="J51" s="119"/>
      <c r="K51" s="119"/>
      <c r="L51" s="5"/>
      <c r="M51" s="3"/>
      <c r="N51" s="27"/>
      <c r="O51" s="44"/>
    </row>
    <row r="52" spans="2:15" x14ac:dyDescent="0.25">
      <c r="B52" s="49"/>
      <c r="C52" s="27"/>
      <c r="D52" s="3"/>
      <c r="E52" s="5"/>
      <c r="F52" s="3"/>
      <c r="G52" s="3"/>
      <c r="H52" s="3"/>
      <c r="I52" s="3"/>
      <c r="J52" s="3"/>
      <c r="K52" s="3"/>
      <c r="L52" s="3"/>
      <c r="M52" s="27"/>
      <c r="N52" s="27"/>
      <c r="O52" s="44"/>
    </row>
    <row r="53" spans="2:15" ht="15" customHeight="1" x14ac:dyDescent="0.25">
      <c r="B53" s="49"/>
      <c r="C53" s="120" t="str">
        <f>+CONCATENATE("A la fecha  de los " &amp; FIXED(J63,0)  &amp; "  proyectos presupuestados para el 2018, " &amp; FIXED(J59,0) &amp; " no cuentan con ningún avance en ejecución del gasto, mientras que " &amp; FIXED(J60,0) &amp; " (" &amp; FIXED(K60*100,1) &amp; "% de proyectos) no superan el 50,0% de ejecución, " &amp; FIXED(J61,0) &amp; " proyectos (" &amp; FIXED(K61*100,1) &amp; "% del total) tienen un nivel de ejecución mayor al 50,0% pero no culminan al 100% y " &amp; FIXED(J62,0) &amp; " proyectos por S/ " &amp; FIXED(I62,1) &amp; " millones se han ejecutado al 100,0%.")</f>
        <v>A la fecha  de los 699  proyectos presupuestados para el 2018, 364 no cuentan con ningún avance en ejecución del gasto, mientras que 150 (21.5% de proyectos) no superan el 50,0% de ejecución, 106 proyectos (15.2% del total) tienen un nivel de ejecución mayor al 50,0% pero no culminan al 100% y 79 proyectos por S/ 10.8 millones se han ejecutado al 100,0%.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44"/>
    </row>
    <row r="54" spans="2:15" x14ac:dyDescent="0.25">
      <c r="B54" s="49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44"/>
    </row>
    <row r="55" spans="2:15" x14ac:dyDescent="0.25">
      <c r="B55" s="4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44"/>
    </row>
    <row r="56" spans="2:15" x14ac:dyDescent="0.25">
      <c r="B56" s="49"/>
      <c r="C56" s="27"/>
      <c r="D56" s="27"/>
      <c r="E56" s="130" t="s">
        <v>68</v>
      </c>
      <c r="F56" s="130"/>
      <c r="G56" s="130"/>
      <c r="H56" s="130"/>
      <c r="I56" s="130"/>
      <c r="J56" s="130"/>
      <c r="K56" s="130"/>
      <c r="L56" s="130"/>
      <c r="M56" s="27"/>
      <c r="N56" s="27"/>
      <c r="O56" s="44"/>
    </row>
    <row r="57" spans="2:15" x14ac:dyDescent="0.25">
      <c r="B57" s="49"/>
      <c r="C57" s="27"/>
      <c r="D57" s="27"/>
      <c r="E57" s="5"/>
      <c r="F57" s="131" t="s">
        <v>33</v>
      </c>
      <c r="G57" s="131"/>
      <c r="H57" s="131"/>
      <c r="I57" s="131"/>
      <c r="J57" s="131"/>
      <c r="K57" s="131"/>
      <c r="L57" s="5"/>
      <c r="M57" s="27"/>
      <c r="N57" s="27"/>
      <c r="O57" s="44"/>
    </row>
    <row r="58" spans="2:15" x14ac:dyDescent="0.25">
      <c r="B58" s="49"/>
      <c r="C58" s="27"/>
      <c r="D58" s="27"/>
      <c r="E58" s="27"/>
      <c r="F58" s="29" t="s">
        <v>25</v>
      </c>
      <c r="G58" s="19" t="s">
        <v>18</v>
      </c>
      <c r="H58" s="19" t="s">
        <v>20</v>
      </c>
      <c r="I58" s="19" t="s">
        <v>7</v>
      </c>
      <c r="J58" s="19" t="s">
        <v>24</v>
      </c>
      <c r="K58" s="19" t="s">
        <v>3</v>
      </c>
      <c r="L58" s="27"/>
      <c r="M58" s="27" t="s">
        <v>36</v>
      </c>
      <c r="N58" s="27"/>
      <c r="O58" s="44"/>
    </row>
    <row r="59" spans="2:15" x14ac:dyDescent="0.25">
      <c r="B59" s="49"/>
      <c r="C59" s="27"/>
      <c r="D59" s="27"/>
      <c r="E59" s="27"/>
      <c r="F59" s="30" t="s">
        <v>26</v>
      </c>
      <c r="G59" s="23">
        <f>+I59/H59</f>
        <v>0</v>
      </c>
      <c r="H59" s="100">
        <f t="shared" ref="H59:J62" si="12">+H108+H157+H206</f>
        <v>217.59249199999999</v>
      </c>
      <c r="I59" s="100">
        <f t="shared" si="12"/>
        <v>0</v>
      </c>
      <c r="J59" s="100">
        <f t="shared" si="12"/>
        <v>364</v>
      </c>
      <c r="K59" s="23">
        <f>+J59/J$63</f>
        <v>0.5207439198855508</v>
      </c>
      <c r="L59" s="27"/>
      <c r="M59" s="32">
        <f>SUM(J60:J62)</f>
        <v>335</v>
      </c>
      <c r="N59" s="27"/>
      <c r="O59" s="44"/>
    </row>
    <row r="60" spans="2:15" x14ac:dyDescent="0.25">
      <c r="B60" s="49"/>
      <c r="C60" s="27"/>
      <c r="D60" s="27"/>
      <c r="E60" s="27"/>
      <c r="F60" s="30" t="s">
        <v>27</v>
      </c>
      <c r="G60" s="23">
        <f t="shared" ref="G60:G63" si="13">+I60/H60</f>
        <v>0.23601182431528606</v>
      </c>
      <c r="H60" s="100">
        <f t="shared" si="12"/>
        <v>471.90047499999991</v>
      </c>
      <c r="I60" s="100">
        <f t="shared" si="12"/>
        <v>111.37409200000002</v>
      </c>
      <c r="J60" s="100">
        <f t="shared" si="12"/>
        <v>150</v>
      </c>
      <c r="K60" s="23">
        <f t="shared" ref="K60:K62" si="14">+J60/J$63</f>
        <v>0.21459227467811159</v>
      </c>
      <c r="L60" s="27"/>
      <c r="M60" s="27"/>
      <c r="N60" s="27"/>
      <c r="O60" s="44"/>
    </row>
    <row r="61" spans="2:15" x14ac:dyDescent="0.25">
      <c r="B61" s="49"/>
      <c r="C61" s="27"/>
      <c r="D61" s="27"/>
      <c r="E61" s="27"/>
      <c r="F61" s="30" t="s">
        <v>28</v>
      </c>
      <c r="G61" s="23">
        <f t="shared" si="13"/>
        <v>0.68536676222559711</v>
      </c>
      <c r="H61" s="100">
        <f t="shared" si="12"/>
        <v>79.959734000000012</v>
      </c>
      <c r="I61" s="100">
        <f t="shared" si="12"/>
        <v>54.801743999999999</v>
      </c>
      <c r="J61" s="100">
        <f t="shared" si="12"/>
        <v>106</v>
      </c>
      <c r="K61" s="23">
        <f t="shared" si="14"/>
        <v>0.15164520743919885</v>
      </c>
      <c r="L61" s="27"/>
      <c r="M61" s="27"/>
      <c r="N61" s="27"/>
      <c r="O61" s="44"/>
    </row>
    <row r="62" spans="2:15" x14ac:dyDescent="0.25">
      <c r="B62" s="49"/>
      <c r="C62" s="27"/>
      <c r="D62" s="27"/>
      <c r="E62" s="27"/>
      <c r="F62" s="30" t="s">
        <v>29</v>
      </c>
      <c r="G62" s="23">
        <f t="shared" si="13"/>
        <v>0.99540970821283425</v>
      </c>
      <c r="H62" s="100">
        <f t="shared" si="12"/>
        <v>10.873164999999997</v>
      </c>
      <c r="I62" s="100">
        <f t="shared" si="12"/>
        <v>10.823253999999999</v>
      </c>
      <c r="J62" s="100">
        <f t="shared" si="12"/>
        <v>79</v>
      </c>
      <c r="K62" s="23">
        <f t="shared" si="14"/>
        <v>0.11301859799713877</v>
      </c>
      <c r="L62" s="27"/>
      <c r="M62" s="27"/>
      <c r="N62" s="27"/>
      <c r="O62" s="44"/>
    </row>
    <row r="63" spans="2:15" x14ac:dyDescent="0.25">
      <c r="B63" s="49"/>
      <c r="C63" s="27"/>
      <c r="D63" s="27"/>
      <c r="E63" s="27"/>
      <c r="F63" s="31" t="s">
        <v>0</v>
      </c>
      <c r="G63" s="22">
        <f t="shared" si="13"/>
        <v>0.22682714710882085</v>
      </c>
      <c r="H63" s="15">
        <f t="shared" ref="H63:J63" si="15">SUM(H59:H62)</f>
        <v>780.32586599999991</v>
      </c>
      <c r="I63" s="15">
        <f t="shared" si="15"/>
        <v>176.99909</v>
      </c>
      <c r="J63" s="28">
        <f t="shared" si="15"/>
        <v>699</v>
      </c>
      <c r="K63" s="22">
        <f>SUM(K59:K62)</f>
        <v>1</v>
      </c>
      <c r="L63" s="27"/>
      <c r="M63" s="27"/>
      <c r="N63" s="27"/>
      <c r="O63" s="44"/>
    </row>
    <row r="64" spans="2:15" x14ac:dyDescent="0.25">
      <c r="B64" s="49"/>
      <c r="C64" s="27"/>
      <c r="D64" s="3"/>
      <c r="E64" s="5"/>
      <c r="F64" s="119" t="s">
        <v>88</v>
      </c>
      <c r="G64" s="119"/>
      <c r="H64" s="119"/>
      <c r="I64" s="119"/>
      <c r="J64" s="119"/>
      <c r="K64" s="119"/>
      <c r="L64" s="5"/>
      <c r="M64" s="3"/>
      <c r="N64" s="27"/>
      <c r="O64" s="44"/>
    </row>
    <row r="65" spans="2:15" x14ac:dyDescent="0.25">
      <c r="B65" s="49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44"/>
    </row>
    <row r="66" spans="2:15" x14ac:dyDescent="0.25"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</row>
    <row r="67" spans="2:15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</row>
    <row r="68" spans="2:15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</row>
    <row r="69" spans="2:15" x14ac:dyDescent="0.25"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8"/>
    </row>
    <row r="70" spans="2:15" x14ac:dyDescent="0.25">
      <c r="B70" s="49"/>
      <c r="C70" s="133" t="s">
        <v>19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50"/>
    </row>
    <row r="71" spans="2:15" x14ac:dyDescent="0.25">
      <c r="B71" s="49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51"/>
    </row>
    <row r="72" spans="2:15" ht="15" customHeight="1" x14ac:dyDescent="0.25">
      <c r="B72" s="49"/>
      <c r="C72" s="120" t="str">
        <f>+CONCATENATE("El avance del presupuesto del Gobierno Nacional para proyectos productivos se encuentra al " &amp; FIXED(K78*100,1) &amp; "%, mientras que para los proyectos del tipo social se registra un avance del " &amp; FIXED(K79*100,1) &amp;"% al ",B214," del 2018. Cabe resaltar que estos dos tipos de proyectos absorben el " &amp; FIXED(SUM(I78:I79)*100,1) &amp; "% del presupuesto total del Gobierno Nacional en esta región.")</f>
        <v>El avance del presupuesto del Gobierno Nacional para proyectos productivos se encuentra al 20.0%, mientras que para los proyectos del tipo social se registra un avance del 9.7% al 18 de junio del 2018. Cabe resaltar que estos dos tipos de proyectos absorben el 91.4% del presupuesto total del Gobierno Nacional en esta región.</v>
      </c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51"/>
    </row>
    <row r="73" spans="2:15" x14ac:dyDescent="0.25">
      <c r="B73" s="4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44"/>
    </row>
    <row r="74" spans="2:15" x14ac:dyDescent="0.25">
      <c r="B74" s="49"/>
      <c r="C74" s="27"/>
      <c r="D74" s="27"/>
      <c r="E74" s="5"/>
      <c r="F74" s="5"/>
      <c r="G74" s="5"/>
      <c r="H74" s="5"/>
      <c r="I74" s="5"/>
      <c r="J74" s="5"/>
      <c r="K74" s="5"/>
      <c r="L74" s="5"/>
      <c r="M74" s="27"/>
      <c r="N74" s="27"/>
      <c r="O74" s="44"/>
    </row>
    <row r="75" spans="2:15" x14ac:dyDescent="0.25">
      <c r="B75" s="49"/>
      <c r="C75" s="27"/>
      <c r="D75" s="27"/>
      <c r="E75" s="134" t="s">
        <v>62</v>
      </c>
      <c r="F75" s="134"/>
      <c r="G75" s="134"/>
      <c r="H75" s="134"/>
      <c r="I75" s="134"/>
      <c r="J75" s="134"/>
      <c r="K75" s="134"/>
      <c r="L75" s="134"/>
      <c r="M75" s="27"/>
      <c r="N75" s="27"/>
      <c r="O75" s="44"/>
    </row>
    <row r="76" spans="2:15" x14ac:dyDescent="0.25">
      <c r="B76" s="49"/>
      <c r="C76" s="27"/>
      <c r="D76" s="27"/>
      <c r="E76" s="5"/>
      <c r="F76" s="131" t="s">
        <v>1</v>
      </c>
      <c r="G76" s="131"/>
      <c r="H76" s="131"/>
      <c r="I76" s="131"/>
      <c r="J76" s="131"/>
      <c r="K76" s="131"/>
      <c r="L76" s="5"/>
      <c r="M76" s="27"/>
      <c r="N76" s="27"/>
      <c r="O76" s="44"/>
    </row>
    <row r="77" spans="2:15" x14ac:dyDescent="0.25">
      <c r="B77" s="59"/>
      <c r="C77" s="60"/>
      <c r="D77" s="60"/>
      <c r="E77" s="57"/>
      <c r="F77" s="132" t="s">
        <v>32</v>
      </c>
      <c r="G77" s="132"/>
      <c r="H77" s="19" t="s">
        <v>6</v>
      </c>
      <c r="I77" s="19" t="s">
        <v>16</v>
      </c>
      <c r="J77" s="19" t="s">
        <v>17</v>
      </c>
      <c r="K77" s="19" t="s">
        <v>18</v>
      </c>
      <c r="L77" s="57"/>
      <c r="M77" s="60"/>
      <c r="N77" s="60"/>
      <c r="O77" s="61"/>
    </row>
    <row r="78" spans="2:15" x14ac:dyDescent="0.25">
      <c r="B78" s="59"/>
      <c r="C78" s="60"/>
      <c r="D78" s="60"/>
      <c r="E78" s="57"/>
      <c r="F78" s="20" t="s">
        <v>13</v>
      </c>
      <c r="G78" s="11"/>
      <c r="H78" s="100">
        <v>129.828946</v>
      </c>
      <c r="I78" s="23">
        <f>+H78/$H$82</f>
        <v>0.76903032461701104</v>
      </c>
      <c r="J78" s="82">
        <v>26.003855000000001</v>
      </c>
      <c r="K78" s="23">
        <f>+J78/H78</f>
        <v>0.20029319963823786</v>
      </c>
      <c r="L78" s="57"/>
      <c r="M78" s="60"/>
      <c r="N78" s="60"/>
      <c r="O78" s="61"/>
    </row>
    <row r="79" spans="2:15" x14ac:dyDescent="0.25">
      <c r="B79" s="59"/>
      <c r="C79" s="60"/>
      <c r="D79" s="60"/>
      <c r="E79" s="57"/>
      <c r="F79" s="20" t="s">
        <v>14</v>
      </c>
      <c r="G79" s="11"/>
      <c r="H79" s="82">
        <v>24.442631999999996</v>
      </c>
      <c r="I79" s="23">
        <f>+H79/$H$82</f>
        <v>0.14478377742860316</v>
      </c>
      <c r="J79" s="82">
        <v>2.367245</v>
      </c>
      <c r="K79" s="23">
        <f t="shared" ref="K79:K82" si="16">+J79/H79</f>
        <v>9.684902182383634E-2</v>
      </c>
      <c r="L79" s="57"/>
      <c r="M79" s="60"/>
      <c r="N79" s="60"/>
      <c r="O79" s="61"/>
    </row>
    <row r="80" spans="2:15" x14ac:dyDescent="0.25">
      <c r="B80" s="59"/>
      <c r="C80" s="60"/>
      <c r="D80" s="60"/>
      <c r="E80" s="57"/>
      <c r="F80" s="20" t="s">
        <v>23</v>
      </c>
      <c r="G80" s="11"/>
      <c r="H80" s="82">
        <v>14.550043000000001</v>
      </c>
      <c r="I80" s="23">
        <f>+H80/$H$82</f>
        <v>8.6185897954385832E-2</v>
      </c>
      <c r="J80" s="82">
        <v>2.6665109999999999</v>
      </c>
      <c r="K80" s="23">
        <f t="shared" si="16"/>
        <v>0.18326481921737275</v>
      </c>
      <c r="L80" s="57"/>
      <c r="M80" s="60"/>
      <c r="N80" s="60"/>
      <c r="O80" s="61"/>
    </row>
    <row r="81" spans="2:15" x14ac:dyDescent="0.25">
      <c r="B81" s="59"/>
      <c r="C81" s="60"/>
      <c r="D81" s="60"/>
      <c r="E81" s="57"/>
      <c r="F81" s="20" t="s">
        <v>15</v>
      </c>
      <c r="G81" s="11"/>
      <c r="H81" s="82"/>
      <c r="I81" s="23">
        <f>+H81/$H$82</f>
        <v>0</v>
      </c>
      <c r="J81" s="82"/>
      <c r="K81" s="23" t="e">
        <f t="shared" si="16"/>
        <v>#DIV/0!</v>
      </c>
      <c r="L81" s="57"/>
      <c r="M81" s="60"/>
      <c r="N81" s="60"/>
      <c r="O81" s="61"/>
    </row>
    <row r="82" spans="2:15" x14ac:dyDescent="0.25">
      <c r="B82" s="59"/>
      <c r="C82" s="60"/>
      <c r="D82" s="60"/>
      <c r="E82" s="57"/>
      <c r="F82" s="21" t="s">
        <v>0</v>
      </c>
      <c r="G82" s="13"/>
      <c r="H82" s="43">
        <f>SUM(H78:H81)</f>
        <v>168.82162099999999</v>
      </c>
      <c r="I82" s="22">
        <f>+H82/$H$82</f>
        <v>1</v>
      </c>
      <c r="J82" s="43">
        <f>SUM(J78:J81)</f>
        <v>31.037611000000002</v>
      </c>
      <c r="K82" s="22">
        <f t="shared" si="16"/>
        <v>0.18384855456399155</v>
      </c>
      <c r="L82" s="57"/>
      <c r="M82" s="60"/>
      <c r="N82" s="60"/>
      <c r="O82" s="61"/>
    </row>
    <row r="83" spans="2:15" x14ac:dyDescent="0.25">
      <c r="B83" s="59"/>
      <c r="C83" s="60"/>
      <c r="D83" s="58"/>
      <c r="E83" s="57"/>
      <c r="F83" s="119" t="s">
        <v>88</v>
      </c>
      <c r="G83" s="119"/>
      <c r="H83" s="119"/>
      <c r="I83" s="119"/>
      <c r="J83" s="119"/>
      <c r="K83" s="119"/>
      <c r="L83" s="57"/>
      <c r="M83" s="58"/>
      <c r="N83" s="60"/>
      <c r="O83" s="61"/>
    </row>
    <row r="84" spans="2:15" x14ac:dyDescent="0.25">
      <c r="B84" s="59"/>
      <c r="C84" s="60"/>
      <c r="D84" s="60"/>
      <c r="E84" s="57"/>
      <c r="F84" s="5"/>
      <c r="G84" s="5"/>
      <c r="H84" s="5"/>
      <c r="I84" s="5"/>
      <c r="J84" s="5"/>
      <c r="K84" s="5"/>
      <c r="L84" s="57"/>
      <c r="M84" s="60"/>
      <c r="N84" s="60"/>
      <c r="O84" s="61"/>
    </row>
    <row r="85" spans="2:15" ht="15" customHeight="1" x14ac:dyDescent="0.25">
      <c r="B85" s="59"/>
      <c r="C85" s="120" t="str">
        <f>+CONCATENATE( "El gasto del Gobierno Nacional en el sector " &amp; TEXT(F91,20) &amp; " cuenta con el mayor presupuesto en esta región, con un nivel de ejecución del " &amp; FIXED(K91*100,1) &amp; "%, del mismo modo para proyectos " &amp; TEXT(F92,20)&amp; " se tiene un nivel de avance de " &amp; FIXED(K92*100,1) &amp; "%. Cabe destacar que solo estos dos sectores concentran el " &amp; FIXED(SUM(I91:I92)*100,1) &amp; "% del presupuesto de esta región. ")</f>
        <v xml:space="preserve">El gasto del Gobierno Nacional en el sector TRANSPORTE cuenta con el mayor presupuesto en esta región, con un nivel de ejecución del 17.2%, del mismo modo para proyectos EDUCACION se tiene un nivel de avance de 10.1%. Cabe destacar que solo estos dos sectores concentran el 83.6% del presupuesto de esta región. </v>
      </c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44"/>
    </row>
    <row r="86" spans="2:15" x14ac:dyDescent="0.25">
      <c r="B86" s="5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44"/>
    </row>
    <row r="87" spans="2:15" x14ac:dyDescent="0.25">
      <c r="B87" s="59"/>
      <c r="C87" s="27"/>
      <c r="D87" s="5"/>
      <c r="E87" s="5"/>
      <c r="F87" s="5"/>
      <c r="G87" s="5"/>
      <c r="H87" s="27"/>
      <c r="I87" s="27"/>
      <c r="J87" s="27"/>
      <c r="K87" s="27"/>
      <c r="L87" s="27"/>
      <c r="M87" s="27"/>
      <c r="N87" s="27"/>
      <c r="O87" s="44"/>
    </row>
    <row r="88" spans="2:15" x14ac:dyDescent="0.25">
      <c r="B88" s="59"/>
      <c r="C88" s="27"/>
      <c r="D88" s="5"/>
      <c r="E88" s="130" t="s">
        <v>65</v>
      </c>
      <c r="F88" s="130"/>
      <c r="G88" s="130"/>
      <c r="H88" s="130"/>
      <c r="I88" s="130"/>
      <c r="J88" s="130"/>
      <c r="K88" s="130"/>
      <c r="L88" s="130"/>
      <c r="M88" s="27"/>
      <c r="N88" s="27"/>
      <c r="O88" s="44"/>
    </row>
    <row r="89" spans="2:15" x14ac:dyDescent="0.25">
      <c r="B89" s="59"/>
      <c r="C89" s="27"/>
      <c r="D89" s="5"/>
      <c r="E89" s="5"/>
      <c r="F89" s="131" t="s">
        <v>1</v>
      </c>
      <c r="G89" s="131"/>
      <c r="H89" s="131"/>
      <c r="I89" s="131"/>
      <c r="J89" s="131"/>
      <c r="K89" s="131"/>
      <c r="L89" s="5"/>
      <c r="M89" s="27"/>
      <c r="N89" s="27"/>
      <c r="O89" s="44"/>
    </row>
    <row r="90" spans="2:15" x14ac:dyDescent="0.25">
      <c r="B90" s="59"/>
      <c r="C90" s="60"/>
      <c r="D90" s="57"/>
      <c r="E90" s="60"/>
      <c r="F90" s="135" t="s">
        <v>22</v>
      </c>
      <c r="G90" s="136"/>
      <c r="H90" s="24" t="s">
        <v>20</v>
      </c>
      <c r="I90" s="24" t="s">
        <v>3</v>
      </c>
      <c r="J90" s="19" t="s">
        <v>21</v>
      </c>
      <c r="K90" s="19" t="s">
        <v>18</v>
      </c>
      <c r="L90" s="5"/>
      <c r="M90" s="60"/>
      <c r="N90" s="60"/>
      <c r="O90" s="61"/>
    </row>
    <row r="91" spans="2:15" x14ac:dyDescent="0.25">
      <c r="B91" s="59"/>
      <c r="C91" s="60"/>
      <c r="D91" s="57"/>
      <c r="E91" s="60"/>
      <c r="F91" s="20" t="s">
        <v>48</v>
      </c>
      <c r="G91" s="25"/>
      <c r="H91" s="82">
        <v>118.040865</v>
      </c>
      <c r="I91" s="23">
        <f t="shared" ref="I91:I98" si="17">+H91/$H$99</f>
        <v>0.69920466526026304</v>
      </c>
      <c r="J91" s="82">
        <v>20.303132000000002</v>
      </c>
      <c r="K91" s="23">
        <f>+J91/H91</f>
        <v>0.17200087444293127</v>
      </c>
      <c r="L91" s="57"/>
      <c r="M91" s="60"/>
      <c r="N91" s="60"/>
      <c r="O91" s="61"/>
    </row>
    <row r="92" spans="2:15" x14ac:dyDescent="0.25">
      <c r="B92" s="59"/>
      <c r="C92" s="60"/>
      <c r="D92" s="57"/>
      <c r="E92" s="60"/>
      <c r="F92" s="20" t="s">
        <v>50</v>
      </c>
      <c r="G92" s="25"/>
      <c r="H92" s="82">
        <v>23.019321999999999</v>
      </c>
      <c r="I92" s="23">
        <f t="shared" si="17"/>
        <v>0.13635292602717042</v>
      </c>
      <c r="J92" s="82">
        <v>2.3279860000000001</v>
      </c>
      <c r="K92" s="23">
        <f t="shared" ref="K92:K99" si="18">+J92/H92</f>
        <v>0.10113182308323418</v>
      </c>
      <c r="L92" s="57"/>
      <c r="M92" s="60"/>
      <c r="N92" s="60"/>
      <c r="O92" s="61"/>
    </row>
    <row r="93" spans="2:15" x14ac:dyDescent="0.25">
      <c r="B93" s="59"/>
      <c r="C93" s="60"/>
      <c r="D93" s="57"/>
      <c r="E93" s="60"/>
      <c r="F93" s="20" t="s">
        <v>91</v>
      </c>
      <c r="G93" s="25"/>
      <c r="H93" s="82">
        <v>12.182700000000001</v>
      </c>
      <c r="I93" s="23">
        <f t="shared" si="17"/>
        <v>7.21631502400987E-2</v>
      </c>
      <c r="J93" s="82">
        <v>0.39392899999999997</v>
      </c>
      <c r="K93" s="23">
        <f t="shared" si="18"/>
        <v>3.2335114547678262E-2</v>
      </c>
      <c r="L93" s="57"/>
      <c r="M93" s="60"/>
      <c r="N93" s="60"/>
      <c r="O93" s="61"/>
    </row>
    <row r="94" spans="2:15" x14ac:dyDescent="0.25">
      <c r="B94" s="59"/>
      <c r="C94" s="60"/>
      <c r="D94" s="57"/>
      <c r="E94" s="60"/>
      <c r="F94" s="20" t="s">
        <v>92</v>
      </c>
      <c r="G94" s="25"/>
      <c r="H94" s="82">
        <v>6.1764140000000003</v>
      </c>
      <c r="I94" s="23">
        <f t="shared" si="17"/>
        <v>3.6585444230511209E-2</v>
      </c>
      <c r="J94" s="82">
        <v>4.6857680000000004</v>
      </c>
      <c r="K94" s="23">
        <f t="shared" si="18"/>
        <v>0.75865510310675421</v>
      </c>
      <c r="L94" s="57"/>
      <c r="M94" s="60"/>
      <c r="N94" s="60"/>
      <c r="O94" s="61"/>
    </row>
    <row r="95" spans="2:15" x14ac:dyDescent="0.25">
      <c r="B95" s="59"/>
      <c r="C95" s="60"/>
      <c r="D95" s="57"/>
      <c r="E95" s="60"/>
      <c r="F95" s="20" t="s">
        <v>51</v>
      </c>
      <c r="G95" s="25"/>
      <c r="H95" s="82">
        <v>2.8002020000000001</v>
      </c>
      <c r="I95" s="23">
        <f t="shared" si="17"/>
        <v>1.6586749868963763E-2</v>
      </c>
      <c r="J95" s="82">
        <v>0.33398499999999998</v>
      </c>
      <c r="K95" s="23">
        <f t="shared" si="18"/>
        <v>0.11927175253785262</v>
      </c>
      <c r="L95" s="57"/>
      <c r="M95" s="60"/>
      <c r="N95" s="60"/>
      <c r="O95" s="61"/>
    </row>
    <row r="96" spans="2:15" x14ac:dyDescent="0.25">
      <c r="B96" s="59"/>
      <c r="C96" s="60"/>
      <c r="D96" s="57"/>
      <c r="E96" s="60"/>
      <c r="F96" s="20" t="s">
        <v>94</v>
      </c>
      <c r="G96" s="25"/>
      <c r="H96" s="82">
        <v>2.367343</v>
      </c>
      <c r="I96" s="23">
        <f t="shared" si="17"/>
        <v>1.4022747714287142E-2</v>
      </c>
      <c r="J96" s="82">
        <v>2.2725819999999999</v>
      </c>
      <c r="K96" s="23">
        <f t="shared" si="18"/>
        <v>0.95997157995271487</v>
      </c>
      <c r="L96" s="57"/>
      <c r="M96" s="60"/>
      <c r="N96" s="60"/>
      <c r="O96" s="61"/>
    </row>
    <row r="97" spans="2:15" x14ac:dyDescent="0.25">
      <c r="B97" s="59"/>
      <c r="C97" s="60"/>
      <c r="D97" s="57"/>
      <c r="E97" s="60"/>
      <c r="F97" s="20" t="s">
        <v>93</v>
      </c>
      <c r="G97" s="25"/>
      <c r="H97" s="82">
        <v>1.645173</v>
      </c>
      <c r="I97" s="23">
        <f t="shared" si="17"/>
        <v>9.7450373373680621E-3</v>
      </c>
      <c r="J97" s="82">
        <v>0.13001799999999999</v>
      </c>
      <c r="K97" s="23">
        <f t="shared" si="18"/>
        <v>7.9029986512056782E-2</v>
      </c>
      <c r="L97" s="57"/>
      <c r="M97" s="60"/>
      <c r="N97" s="60"/>
      <c r="O97" s="61"/>
    </row>
    <row r="98" spans="2:15" x14ac:dyDescent="0.25">
      <c r="B98" s="59"/>
      <c r="C98" s="60"/>
      <c r="D98" s="57"/>
      <c r="E98" s="60"/>
      <c r="F98" s="20" t="s">
        <v>53</v>
      </c>
      <c r="G98" s="25"/>
      <c r="H98" s="82">
        <f>+H82-SUM(H91:H97)</f>
        <v>2.5896019999999851</v>
      </c>
      <c r="I98" s="23">
        <f t="shared" si="17"/>
        <v>1.5339279321337551E-2</v>
      </c>
      <c r="J98" s="82">
        <f>+J82-SUM(J91:J97)</f>
        <v>0.59021100000000359</v>
      </c>
      <c r="K98" s="23">
        <f t="shared" si="18"/>
        <v>0.2279157183227411</v>
      </c>
      <c r="L98" s="57"/>
      <c r="M98" s="60"/>
      <c r="N98" s="60"/>
      <c r="O98" s="61"/>
    </row>
    <row r="99" spans="2:15" x14ac:dyDescent="0.25">
      <c r="B99" s="59"/>
      <c r="C99" s="60"/>
      <c r="D99" s="57"/>
      <c r="E99" s="60"/>
      <c r="F99" s="21" t="s">
        <v>0</v>
      </c>
      <c r="G99" s="26"/>
      <c r="H99" s="43">
        <f>SUM(H91:H98)</f>
        <v>168.82162099999999</v>
      </c>
      <c r="I99" s="22">
        <f>SUM(I91:I98)</f>
        <v>1</v>
      </c>
      <c r="J99" s="43">
        <f>SUM(J91:J98)</f>
        <v>31.037611000000002</v>
      </c>
      <c r="K99" s="22">
        <f t="shared" si="18"/>
        <v>0.18384855456399155</v>
      </c>
      <c r="L99" s="57"/>
      <c r="M99" s="60"/>
      <c r="N99" s="60"/>
      <c r="O99" s="61"/>
    </row>
    <row r="100" spans="2:15" x14ac:dyDescent="0.25">
      <c r="B100" s="59"/>
      <c r="C100" s="60"/>
      <c r="D100" s="58"/>
      <c r="E100" s="57"/>
      <c r="F100" s="119" t="s">
        <v>88</v>
      </c>
      <c r="G100" s="119"/>
      <c r="H100" s="119"/>
      <c r="I100" s="119"/>
      <c r="J100" s="119"/>
      <c r="K100" s="119"/>
      <c r="L100" s="57"/>
      <c r="M100" s="58"/>
      <c r="N100" s="60"/>
      <c r="O100" s="61"/>
    </row>
    <row r="101" spans="2:15" x14ac:dyDescent="0.25">
      <c r="B101" s="49"/>
      <c r="C101" s="27"/>
      <c r="D101" s="5"/>
      <c r="E101" s="5"/>
      <c r="F101" s="70"/>
      <c r="G101" s="70"/>
      <c r="H101" s="5"/>
      <c r="I101" s="5"/>
      <c r="J101" s="5"/>
      <c r="K101" s="5"/>
      <c r="L101" s="5"/>
      <c r="M101" s="27"/>
      <c r="N101" s="27"/>
      <c r="O101" s="44"/>
    </row>
    <row r="102" spans="2:15" ht="15" customHeight="1" x14ac:dyDescent="0.25">
      <c r="B102" s="49"/>
      <c r="C102" s="120" t="str">
        <f>+CONCATENATE("Al ",B214," de los " &amp; FIXED(J112,0)  &amp; "  proyectos presupuestados para el 2018, " &amp; FIXED(J108,0) &amp; " no cuentan con ningún avance en ejecución del gasto, mientras que " &amp; FIXED(J109,0) &amp; " (" &amp; FIXED(K109*100,1) &amp; "% de proyectos) no superan el 50,0% de ejecución, " &amp; FIXED(J110,0) &amp; " proyectos (" &amp; FIXED(K110*100,1) &amp; "% del total) tienen un nivel de ejecución mayor al 50,0% pero no culminan al 100% y " &amp; FIXED(J111,0) &amp; " proyectos por S/ " &amp; FIXED(I111,1) &amp; " millones se han ejecutado al 100,0%.")</f>
        <v>Al 18 de junio de los 62  proyectos presupuestados para el 2018, 23 no cuentan con ningún avance en ejecución del gasto, mientras que 29 (46.8% de proyectos) no superan el 50,0% de ejecución, 8 proyectos (12.9% del total) tienen un nivel de ejecución mayor al 50,0% pero no culminan al 100% y 2 proyectos por S/ 2.3 millones se han ejecutado al 100,0%.</v>
      </c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44"/>
    </row>
    <row r="103" spans="2:15" x14ac:dyDescent="0.25">
      <c r="B103" s="4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44"/>
    </row>
    <row r="104" spans="2:15" x14ac:dyDescent="0.25">
      <c r="B104" s="4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44"/>
    </row>
    <row r="105" spans="2:15" x14ac:dyDescent="0.25">
      <c r="B105" s="49"/>
      <c r="C105" s="27"/>
      <c r="D105" s="27"/>
      <c r="E105" s="130" t="s">
        <v>69</v>
      </c>
      <c r="F105" s="130"/>
      <c r="G105" s="130"/>
      <c r="H105" s="130"/>
      <c r="I105" s="130"/>
      <c r="J105" s="130"/>
      <c r="K105" s="130"/>
      <c r="L105" s="130"/>
      <c r="M105" s="27"/>
      <c r="N105" s="27"/>
      <c r="O105" s="44"/>
    </row>
    <row r="106" spans="2:15" x14ac:dyDescent="0.25">
      <c r="B106" s="49"/>
      <c r="C106" s="27"/>
      <c r="D106" s="27"/>
      <c r="E106" s="5"/>
      <c r="F106" s="131" t="s">
        <v>33</v>
      </c>
      <c r="G106" s="131"/>
      <c r="H106" s="131"/>
      <c r="I106" s="131"/>
      <c r="J106" s="131"/>
      <c r="K106" s="131"/>
      <c r="L106" s="5"/>
      <c r="M106" s="27"/>
      <c r="N106" s="27"/>
      <c r="O106" s="44"/>
    </row>
    <row r="107" spans="2:15" x14ac:dyDescent="0.25">
      <c r="B107" s="49"/>
      <c r="C107" s="27"/>
      <c r="D107" s="27"/>
      <c r="E107" s="27"/>
      <c r="F107" s="29" t="s">
        <v>25</v>
      </c>
      <c r="G107" s="19" t="s">
        <v>18</v>
      </c>
      <c r="H107" s="19" t="s">
        <v>20</v>
      </c>
      <c r="I107" s="19" t="s">
        <v>7</v>
      </c>
      <c r="J107" s="19" t="s">
        <v>24</v>
      </c>
      <c r="K107" s="19" t="s">
        <v>3</v>
      </c>
      <c r="L107" s="27"/>
      <c r="M107" s="27"/>
      <c r="N107" s="27"/>
      <c r="O107" s="44"/>
    </row>
    <row r="108" spans="2:15" x14ac:dyDescent="0.25">
      <c r="B108" s="59"/>
      <c r="C108" s="60"/>
      <c r="D108" s="60"/>
      <c r="E108" s="60"/>
      <c r="F108" s="30" t="s">
        <v>26</v>
      </c>
      <c r="G108" s="23">
        <f>+I108/H108</f>
        <v>0</v>
      </c>
      <c r="H108" s="82">
        <v>59.615462999999998</v>
      </c>
      <c r="I108" s="82">
        <v>0</v>
      </c>
      <c r="J108" s="30">
        <v>23</v>
      </c>
      <c r="K108" s="23">
        <f>+J108/$J$112</f>
        <v>0.37096774193548387</v>
      </c>
      <c r="L108" s="60"/>
      <c r="M108" s="60"/>
      <c r="N108" s="60"/>
      <c r="O108" s="61"/>
    </row>
    <row r="109" spans="2:15" x14ac:dyDescent="0.25">
      <c r="B109" s="59"/>
      <c r="C109" s="60"/>
      <c r="D109" s="60"/>
      <c r="E109" s="60"/>
      <c r="F109" s="30" t="s">
        <v>27</v>
      </c>
      <c r="G109" s="23">
        <f t="shared" ref="G109:G112" si="19">+I109/H109</f>
        <v>0.23430399652849485</v>
      </c>
      <c r="H109" s="82">
        <v>99.848330999999988</v>
      </c>
      <c r="I109" s="82">
        <v>23.394863000000001</v>
      </c>
      <c r="J109" s="30">
        <v>29</v>
      </c>
      <c r="K109" s="23">
        <f>+J109/$J$112</f>
        <v>0.46774193548387094</v>
      </c>
      <c r="L109" s="60"/>
      <c r="M109" s="60"/>
      <c r="N109" s="60"/>
      <c r="O109" s="61"/>
    </row>
    <row r="110" spans="2:15" x14ac:dyDescent="0.25">
      <c r="B110" s="59"/>
      <c r="C110" s="60"/>
      <c r="D110" s="60"/>
      <c r="E110" s="60"/>
      <c r="F110" s="30" t="s">
        <v>28</v>
      </c>
      <c r="G110" s="23">
        <f t="shared" si="19"/>
        <v>0.76053107455410862</v>
      </c>
      <c r="H110" s="82">
        <v>7.0584440000000006</v>
      </c>
      <c r="I110" s="82">
        <v>5.3681660000000013</v>
      </c>
      <c r="J110" s="30">
        <v>8</v>
      </c>
      <c r="K110" s="23">
        <f>+J110/$J$112</f>
        <v>0.12903225806451613</v>
      </c>
      <c r="L110" s="60"/>
      <c r="M110" s="60"/>
      <c r="N110" s="60"/>
      <c r="O110" s="61"/>
    </row>
    <row r="111" spans="2:15" x14ac:dyDescent="0.25">
      <c r="B111" s="59"/>
      <c r="C111" s="60"/>
      <c r="D111" s="60"/>
      <c r="E111" s="60"/>
      <c r="F111" s="30" t="s">
        <v>29</v>
      </c>
      <c r="G111" s="23">
        <f t="shared" si="19"/>
        <v>0.98921406307692084</v>
      </c>
      <c r="H111" s="82">
        <v>2.2993830000000002</v>
      </c>
      <c r="I111" s="82">
        <v>2.2745819999999997</v>
      </c>
      <c r="J111" s="30">
        <v>2</v>
      </c>
      <c r="K111" s="23">
        <f>+J111/$J$112</f>
        <v>3.2258064516129031E-2</v>
      </c>
      <c r="L111" s="60"/>
      <c r="M111" s="60"/>
      <c r="N111" s="60"/>
      <c r="O111" s="61"/>
    </row>
    <row r="112" spans="2:15" x14ac:dyDescent="0.25">
      <c r="B112" s="59"/>
      <c r="C112" s="60"/>
      <c r="D112" s="60"/>
      <c r="E112" s="60"/>
      <c r="F112" s="31" t="s">
        <v>0</v>
      </c>
      <c r="G112" s="22">
        <f t="shared" si="19"/>
        <v>0.18384855456399155</v>
      </c>
      <c r="H112" s="43">
        <f t="shared" ref="H112:J112" si="20">SUM(H108:H111)</f>
        <v>168.82162099999999</v>
      </c>
      <c r="I112" s="43">
        <f t="shared" si="20"/>
        <v>31.037611000000002</v>
      </c>
      <c r="J112" s="31">
        <f t="shared" si="20"/>
        <v>62</v>
      </c>
      <c r="K112" s="22">
        <f>+J112/$J$112</f>
        <v>1</v>
      </c>
      <c r="L112" s="60"/>
      <c r="M112" s="60"/>
      <c r="N112" s="60"/>
      <c r="O112" s="61"/>
    </row>
    <row r="113" spans="2:15" x14ac:dyDescent="0.25">
      <c r="B113" s="59"/>
      <c r="C113" s="60"/>
      <c r="D113" s="58"/>
      <c r="E113" s="57"/>
      <c r="F113" s="119" t="s">
        <v>88</v>
      </c>
      <c r="G113" s="119"/>
      <c r="H113" s="119"/>
      <c r="I113" s="119"/>
      <c r="J113" s="119"/>
      <c r="K113" s="119"/>
      <c r="L113" s="57"/>
      <c r="M113" s="58"/>
      <c r="N113" s="60"/>
      <c r="O113" s="61"/>
    </row>
    <row r="114" spans="2:15" x14ac:dyDescent="0.25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/>
    </row>
    <row r="115" spans="2:15" x14ac:dyDescent="0.25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5"/>
    </row>
    <row r="116" spans="2:15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</row>
    <row r="117" spans="2:15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</row>
    <row r="118" spans="2:15" x14ac:dyDescent="0.25"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</row>
    <row r="119" spans="2:15" x14ac:dyDescent="0.25">
      <c r="B119" s="49"/>
      <c r="C119" s="133" t="s">
        <v>30</v>
      </c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50"/>
    </row>
    <row r="120" spans="2:15" x14ac:dyDescent="0.25">
      <c r="B120" s="49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51"/>
    </row>
    <row r="121" spans="2:15" ht="15" customHeight="1" x14ac:dyDescent="0.25">
      <c r="B121" s="49"/>
      <c r="C121" s="120" t="str">
        <f>+CONCATENATE("El avance del presupuesto del Gobierno Regional para proyectos productivos se encuentra al " &amp; FIXED(K127*100,1) &amp; "%, mientras que para los proyectos del tipo social se registra un avance del " &amp; FIXED(K128*100,1) &amp;"% al ",B214,"del 2018. Cabe resaltar que estos dos tipos de proyectos absorben el " &amp; FIXED(SUM(I127:I128)*100,1) &amp; "% del presupuesto total del Gobierno Regional en esta región.")</f>
        <v>El avance del presupuesto del Gobierno Regional para proyectos productivos se encuentra al 29.0%, mientras que para los proyectos del tipo social se registra un avance del 20.8% al 18 de juniodel 2018. Cabe resaltar que estos dos tipos de proyectos absorben el 88.9% del presupuesto total del Gobierno Regional en esta región.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51"/>
    </row>
    <row r="122" spans="2:15" x14ac:dyDescent="0.25">
      <c r="B122" s="4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44"/>
    </row>
    <row r="123" spans="2:15" x14ac:dyDescent="0.25">
      <c r="B123" s="59"/>
      <c r="C123" s="60"/>
      <c r="D123" s="60"/>
      <c r="E123" s="57"/>
      <c r="F123" s="57"/>
      <c r="G123" s="57"/>
      <c r="H123" s="57"/>
      <c r="I123" s="57"/>
      <c r="J123" s="57"/>
      <c r="K123" s="57"/>
      <c r="L123" s="57"/>
      <c r="M123" s="60"/>
      <c r="N123" s="60"/>
      <c r="O123" s="61"/>
    </row>
    <row r="124" spans="2:15" x14ac:dyDescent="0.25">
      <c r="B124" s="49"/>
      <c r="C124" s="27"/>
      <c r="D124" s="27"/>
      <c r="E124" s="134" t="s">
        <v>63</v>
      </c>
      <c r="F124" s="134"/>
      <c r="G124" s="134"/>
      <c r="H124" s="134"/>
      <c r="I124" s="134"/>
      <c r="J124" s="134"/>
      <c r="K124" s="134"/>
      <c r="L124" s="134"/>
      <c r="M124" s="27"/>
      <c r="N124" s="27"/>
      <c r="O124" s="44"/>
    </row>
    <row r="125" spans="2:15" x14ac:dyDescent="0.25">
      <c r="B125" s="49"/>
      <c r="C125" s="27"/>
      <c r="D125" s="27"/>
      <c r="E125" s="5"/>
      <c r="F125" s="131" t="s">
        <v>1</v>
      </c>
      <c r="G125" s="131"/>
      <c r="H125" s="131"/>
      <c r="I125" s="131"/>
      <c r="J125" s="131"/>
      <c r="K125" s="131"/>
      <c r="L125" s="5"/>
      <c r="M125" s="27"/>
      <c r="N125" s="27"/>
      <c r="O125" s="44"/>
    </row>
    <row r="126" spans="2:15" x14ac:dyDescent="0.25">
      <c r="B126" s="59"/>
      <c r="C126" s="60"/>
      <c r="D126" s="60"/>
      <c r="E126" s="57"/>
      <c r="F126" s="132" t="s">
        <v>32</v>
      </c>
      <c r="G126" s="132"/>
      <c r="H126" s="19" t="s">
        <v>6</v>
      </c>
      <c r="I126" s="19" t="s">
        <v>16</v>
      </c>
      <c r="J126" s="19" t="s">
        <v>17</v>
      </c>
      <c r="K126" s="19" t="s">
        <v>18</v>
      </c>
      <c r="L126" s="57"/>
      <c r="M126" s="60"/>
      <c r="N126" s="60"/>
      <c r="O126" s="61"/>
    </row>
    <row r="127" spans="2:15" ht="15" customHeight="1" x14ac:dyDescent="0.25">
      <c r="B127" s="59"/>
      <c r="C127" s="60"/>
      <c r="D127" s="60"/>
      <c r="E127" s="57"/>
      <c r="F127" s="20" t="s">
        <v>13</v>
      </c>
      <c r="G127" s="11"/>
      <c r="H127" s="100">
        <v>165.79048800000001</v>
      </c>
      <c r="I127" s="23">
        <f>+H127/H$131</f>
        <v>0.43137379590109143</v>
      </c>
      <c r="J127" s="82">
        <v>48.155359000000011</v>
      </c>
      <c r="K127" s="23">
        <f>+J127/H127</f>
        <v>0.29045911849900585</v>
      </c>
      <c r="L127" s="57"/>
      <c r="M127" s="60"/>
      <c r="N127" s="60"/>
      <c r="O127" s="61"/>
    </row>
    <row r="128" spans="2:15" x14ac:dyDescent="0.25">
      <c r="B128" s="59"/>
      <c r="C128" s="60"/>
      <c r="D128" s="60"/>
      <c r="E128" s="57"/>
      <c r="F128" s="20" t="s">
        <v>14</v>
      </c>
      <c r="G128" s="11"/>
      <c r="H128" s="82">
        <v>176.06089800000001</v>
      </c>
      <c r="I128" s="23">
        <f t="shared" ref="I128:I130" si="21">+H128/H$131</f>
        <v>0.45809659405800701</v>
      </c>
      <c r="J128" s="82">
        <v>36.649273000000001</v>
      </c>
      <c r="K128" s="23">
        <f t="shared" ref="K128:K131" si="22">+J128/H128</f>
        <v>0.20816247909856736</v>
      </c>
      <c r="L128" s="57"/>
      <c r="M128" s="60"/>
      <c r="N128" s="60"/>
      <c r="O128" s="61"/>
    </row>
    <row r="129" spans="2:15" x14ac:dyDescent="0.25">
      <c r="B129" s="59"/>
      <c r="C129" s="60"/>
      <c r="D129" s="60"/>
      <c r="E129" s="57"/>
      <c r="F129" s="20" t="s">
        <v>23</v>
      </c>
      <c r="G129" s="11"/>
      <c r="H129" s="82">
        <v>5.8850470000000001</v>
      </c>
      <c r="I129" s="23">
        <f t="shared" si="21"/>
        <v>1.5312428922015902E-2</v>
      </c>
      <c r="J129" s="82">
        <v>1.801785</v>
      </c>
      <c r="K129" s="23">
        <f t="shared" si="22"/>
        <v>0.30616323030215392</v>
      </c>
      <c r="L129" s="57"/>
      <c r="M129" s="60"/>
      <c r="N129" s="60"/>
      <c r="O129" s="61"/>
    </row>
    <row r="130" spans="2:15" x14ac:dyDescent="0.25">
      <c r="B130" s="59"/>
      <c r="C130" s="60"/>
      <c r="D130" s="60"/>
      <c r="E130" s="57"/>
      <c r="F130" s="20" t="s">
        <v>15</v>
      </c>
      <c r="G130" s="11"/>
      <c r="H130" s="82">
        <v>36.594951000000002</v>
      </c>
      <c r="I130" s="23">
        <f t="shared" si="21"/>
        <v>9.5217181118885677E-2</v>
      </c>
      <c r="J130" s="82">
        <v>10.652467</v>
      </c>
      <c r="K130" s="23">
        <f t="shared" si="22"/>
        <v>0.29109116719407546</v>
      </c>
      <c r="L130" s="57"/>
      <c r="M130" s="60"/>
      <c r="N130" s="60"/>
      <c r="O130" s="61"/>
    </row>
    <row r="131" spans="2:15" x14ac:dyDescent="0.25">
      <c r="B131" s="59"/>
      <c r="C131" s="60"/>
      <c r="D131" s="60"/>
      <c r="E131" s="57"/>
      <c r="F131" s="21" t="s">
        <v>0</v>
      </c>
      <c r="G131" s="13"/>
      <c r="H131" s="43">
        <f>SUM(H127:H130)</f>
        <v>384.33138400000001</v>
      </c>
      <c r="I131" s="22">
        <f>SUM(I127:I130)</f>
        <v>1</v>
      </c>
      <c r="J131" s="43">
        <f>SUM(J127:J130)</f>
        <v>97.258884000000009</v>
      </c>
      <c r="K131" s="22">
        <f t="shared" si="22"/>
        <v>0.25305995827808847</v>
      </c>
      <c r="L131" s="57"/>
      <c r="M131" s="60"/>
      <c r="N131" s="60"/>
      <c r="O131" s="61"/>
    </row>
    <row r="132" spans="2:15" x14ac:dyDescent="0.25">
      <c r="B132" s="59"/>
      <c r="C132" s="60"/>
      <c r="D132" s="58"/>
      <c r="E132" s="57"/>
      <c r="F132" s="119" t="s">
        <v>88</v>
      </c>
      <c r="G132" s="119"/>
      <c r="H132" s="119"/>
      <c r="I132" s="119"/>
      <c r="J132" s="119"/>
      <c r="K132" s="119"/>
      <c r="L132" s="57"/>
      <c r="M132" s="58"/>
      <c r="N132" s="60"/>
      <c r="O132" s="61"/>
    </row>
    <row r="133" spans="2:15" x14ac:dyDescent="0.25">
      <c r="B133" s="49"/>
      <c r="C133" s="27"/>
      <c r="D133" s="27"/>
      <c r="E133" s="5"/>
      <c r="F133" s="5"/>
      <c r="G133" s="5"/>
      <c r="H133" s="5"/>
      <c r="I133" s="5"/>
      <c r="J133" s="5"/>
      <c r="K133" s="5"/>
      <c r="L133" s="5"/>
      <c r="M133" s="27"/>
      <c r="N133" s="27"/>
      <c r="O133" s="44"/>
    </row>
    <row r="134" spans="2:15" ht="15" customHeight="1" x14ac:dyDescent="0.25">
      <c r="B134" s="49"/>
      <c r="C134" s="120" t="str">
        <f>+CONCATENATE( "El gasto del Gobierno Regional en el sector " &amp; TEXT(F140,20) &amp; " cuenta con el mayor presupuesto en esta región, con un nivel de ejecución del " &amp; FIXED(K140*100,1) &amp; "%, del mismo modo para proyectos " &amp; TEXT(F141,20)&amp; " se tiene un nivel de avance de " &amp; FIXED(K141*100,1) &amp; "%. Cabe destacar que solo estos dos sectores concentran el " &amp; FIXED(SUM(I140:I141)*100,1) &amp; "% del presupuesto de esta región. ")</f>
        <v xml:space="preserve">El gasto del Gobierno Regional en el sector TRANSPORTE cuenta con el mayor presupuesto en esta región, con un nivel de ejecución del 29.5%, del mismo modo para proyectos SALUD se tiene un nivel de avance de 19.4%. Cabe destacar que solo estos dos sectores concentran el 66.4% del presupuesto de esta región. </v>
      </c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44"/>
    </row>
    <row r="135" spans="2:15" x14ac:dyDescent="0.25">
      <c r="B135" s="4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44"/>
    </row>
    <row r="136" spans="2:15" x14ac:dyDescent="0.25">
      <c r="B136" s="49"/>
      <c r="C136" s="27"/>
      <c r="D136" s="5"/>
      <c r="E136" s="5"/>
      <c r="F136" s="5"/>
      <c r="G136" s="5"/>
      <c r="H136" s="27"/>
      <c r="I136" s="27"/>
      <c r="J136" s="27"/>
      <c r="K136" s="27"/>
      <c r="L136" s="27"/>
      <c r="M136" s="27"/>
      <c r="N136" s="27"/>
      <c r="O136" s="44"/>
    </row>
    <row r="137" spans="2:15" x14ac:dyDescent="0.25">
      <c r="B137" s="59"/>
      <c r="C137" s="60"/>
      <c r="D137" s="57"/>
      <c r="E137" s="130" t="s">
        <v>66</v>
      </c>
      <c r="F137" s="130"/>
      <c r="G137" s="130"/>
      <c r="H137" s="130"/>
      <c r="I137" s="130"/>
      <c r="J137" s="130"/>
      <c r="K137" s="130"/>
      <c r="L137" s="130"/>
      <c r="M137" s="60"/>
      <c r="N137" s="60"/>
      <c r="O137" s="61"/>
    </row>
    <row r="138" spans="2:15" x14ac:dyDescent="0.25">
      <c r="B138" s="59"/>
      <c r="C138" s="60"/>
      <c r="D138" s="57"/>
      <c r="E138" s="5"/>
      <c r="F138" s="131" t="s">
        <v>1</v>
      </c>
      <c r="G138" s="131"/>
      <c r="H138" s="131"/>
      <c r="I138" s="131"/>
      <c r="J138" s="131"/>
      <c r="K138" s="131"/>
      <c r="L138" s="5"/>
      <c r="M138" s="60"/>
      <c r="N138" s="60"/>
      <c r="O138" s="61"/>
    </row>
    <row r="139" spans="2:15" x14ac:dyDescent="0.25">
      <c r="B139" s="59"/>
      <c r="C139" s="60"/>
      <c r="D139" s="57"/>
      <c r="E139" s="27"/>
      <c r="F139" s="132" t="s">
        <v>22</v>
      </c>
      <c r="G139" s="132"/>
      <c r="H139" s="19" t="s">
        <v>20</v>
      </c>
      <c r="I139" s="19" t="s">
        <v>3</v>
      </c>
      <c r="J139" s="19" t="s">
        <v>21</v>
      </c>
      <c r="K139" s="19" t="s">
        <v>18</v>
      </c>
      <c r="L139" s="5"/>
      <c r="M139" s="60"/>
      <c r="N139" s="60"/>
      <c r="O139" s="61"/>
    </row>
    <row r="140" spans="2:15" x14ac:dyDescent="0.25">
      <c r="B140" s="59"/>
      <c r="C140" s="60"/>
      <c r="D140" s="57"/>
      <c r="E140" s="60"/>
      <c r="F140" s="20" t="s">
        <v>48</v>
      </c>
      <c r="G140" s="25"/>
      <c r="H140" s="82">
        <v>152.10520199999999</v>
      </c>
      <c r="I140" s="23">
        <f>+H140/H$148</f>
        <v>0.39576575926987007</v>
      </c>
      <c r="J140" s="82">
        <v>44.946688000000002</v>
      </c>
      <c r="K140" s="23">
        <f>+J140/H140</f>
        <v>0.29549737555984446</v>
      </c>
      <c r="L140" s="57"/>
      <c r="M140" s="60"/>
      <c r="N140" s="60"/>
      <c r="O140" s="61"/>
    </row>
    <row r="141" spans="2:15" x14ac:dyDescent="0.25">
      <c r="B141" s="59"/>
      <c r="C141" s="60"/>
      <c r="D141" s="57"/>
      <c r="E141" s="60"/>
      <c r="F141" s="20" t="s">
        <v>54</v>
      </c>
      <c r="G141" s="25"/>
      <c r="H141" s="82">
        <v>103.058294</v>
      </c>
      <c r="I141" s="23">
        <f t="shared" ref="I141:I147" si="23">+H141/H$148</f>
        <v>0.26814956646891996</v>
      </c>
      <c r="J141" s="82">
        <v>20.008566999999999</v>
      </c>
      <c r="K141" s="23">
        <f t="shared" ref="K141:K148" si="24">+J141/H141</f>
        <v>0.19414805178125691</v>
      </c>
      <c r="L141" s="57"/>
      <c r="M141" s="60"/>
      <c r="N141" s="60"/>
      <c r="O141" s="61"/>
    </row>
    <row r="142" spans="2:15" x14ac:dyDescent="0.25">
      <c r="B142" s="59"/>
      <c r="C142" s="60"/>
      <c r="D142" s="57"/>
      <c r="E142" s="60"/>
      <c r="F142" s="20" t="s">
        <v>50</v>
      </c>
      <c r="G142" s="25"/>
      <c r="H142" s="82">
        <v>38.376465000000003</v>
      </c>
      <c r="I142" s="23">
        <f t="shared" si="23"/>
        <v>9.9852540275503499E-2</v>
      </c>
      <c r="J142" s="82">
        <v>6.9398689999999998</v>
      </c>
      <c r="K142" s="23">
        <f t="shared" si="24"/>
        <v>0.18083658825793358</v>
      </c>
      <c r="L142" s="57"/>
      <c r="M142" s="60"/>
      <c r="N142" s="60"/>
      <c r="O142" s="61"/>
    </row>
    <row r="143" spans="2:15" x14ac:dyDescent="0.25">
      <c r="B143" s="59"/>
      <c r="C143" s="60"/>
      <c r="D143" s="57"/>
      <c r="E143" s="60"/>
      <c r="F143" s="20" t="s">
        <v>52</v>
      </c>
      <c r="G143" s="25"/>
      <c r="H143" s="82">
        <v>36.594951000000002</v>
      </c>
      <c r="I143" s="23">
        <f t="shared" si="23"/>
        <v>9.5217181118885677E-2</v>
      </c>
      <c r="J143" s="82">
        <v>10.652467</v>
      </c>
      <c r="K143" s="23">
        <f t="shared" si="24"/>
        <v>0.29109116719407546</v>
      </c>
      <c r="L143" s="57"/>
      <c r="M143" s="60"/>
      <c r="N143" s="60"/>
      <c r="O143" s="61"/>
    </row>
    <row r="144" spans="2:15" x14ac:dyDescent="0.25">
      <c r="B144" s="59"/>
      <c r="C144" s="60"/>
      <c r="D144" s="57"/>
      <c r="E144" s="60"/>
      <c r="F144" s="20" t="s">
        <v>49</v>
      </c>
      <c r="G144" s="25"/>
      <c r="H144" s="82">
        <v>34.194594000000002</v>
      </c>
      <c r="I144" s="23">
        <f t="shared" si="23"/>
        <v>8.8971641202218343E-2</v>
      </c>
      <c r="J144" s="82">
        <v>9.6711360000000006</v>
      </c>
      <c r="K144" s="23">
        <f>+J144/H144</f>
        <v>0.28282646081424451</v>
      </c>
      <c r="L144" s="57"/>
      <c r="M144" s="60"/>
      <c r="N144" s="60"/>
      <c r="O144" s="61"/>
    </row>
    <row r="145" spans="2:15" x14ac:dyDescent="0.25">
      <c r="B145" s="59"/>
      <c r="C145" s="60"/>
      <c r="D145" s="57"/>
      <c r="E145" s="60"/>
      <c r="F145" s="20" t="s">
        <v>51</v>
      </c>
      <c r="G145" s="25"/>
      <c r="H145" s="82">
        <v>8.0825320000000005</v>
      </c>
      <c r="I145" s="23">
        <f t="shared" si="23"/>
        <v>2.1030111868251697E-2</v>
      </c>
      <c r="J145" s="82">
        <v>0.31413400000000002</v>
      </c>
      <c r="K145" s="23">
        <f t="shared" si="24"/>
        <v>3.8865791066462839E-2</v>
      </c>
      <c r="L145" s="57"/>
      <c r="M145" s="60"/>
      <c r="N145" s="60"/>
      <c r="O145" s="61"/>
    </row>
    <row r="146" spans="2:15" x14ac:dyDescent="0.25">
      <c r="B146" s="59"/>
      <c r="C146" s="60"/>
      <c r="D146" s="57"/>
      <c r="E146" s="60"/>
      <c r="F146" s="20" t="s">
        <v>94</v>
      </c>
      <c r="G146" s="25"/>
      <c r="H146" s="82">
        <v>5.8850470000000001</v>
      </c>
      <c r="I146" s="23">
        <f t="shared" si="23"/>
        <v>1.5312428922015902E-2</v>
      </c>
      <c r="J146" s="82">
        <v>1.801785</v>
      </c>
      <c r="K146" s="23">
        <f t="shared" si="24"/>
        <v>0.30616323030215392</v>
      </c>
      <c r="L146" s="57"/>
      <c r="M146" s="60"/>
      <c r="N146" s="60"/>
      <c r="O146" s="61"/>
    </row>
    <row r="147" spans="2:15" x14ac:dyDescent="0.25">
      <c r="B147" s="59"/>
      <c r="C147" s="60"/>
      <c r="D147" s="57"/>
      <c r="E147" s="60"/>
      <c r="F147" s="20" t="s">
        <v>53</v>
      </c>
      <c r="G147" s="25"/>
      <c r="H147" s="82">
        <f>+H131-SUM(H140:H146)</f>
        <v>6.0342990000000327</v>
      </c>
      <c r="I147" s="23">
        <f t="shared" si="23"/>
        <v>1.5700770874334927E-2</v>
      </c>
      <c r="J147" s="82">
        <f>+J131-SUM(J140:J146)</f>
        <v>2.9242380000000168</v>
      </c>
      <c r="K147" s="23">
        <f t="shared" si="24"/>
        <v>0.48460276827515525</v>
      </c>
      <c r="L147" s="57"/>
      <c r="M147" s="60"/>
      <c r="N147" s="60"/>
      <c r="O147" s="61"/>
    </row>
    <row r="148" spans="2:15" x14ac:dyDescent="0.25">
      <c r="B148" s="59"/>
      <c r="C148" s="60"/>
      <c r="D148" s="57"/>
      <c r="E148" s="60"/>
      <c r="F148" s="21" t="s">
        <v>0</v>
      </c>
      <c r="G148" s="26"/>
      <c r="H148" s="43">
        <f>SUM(H140:H147)</f>
        <v>384.33138400000001</v>
      </c>
      <c r="I148" s="22">
        <f>SUM(I140:I147)</f>
        <v>1</v>
      </c>
      <c r="J148" s="43">
        <f>SUM(J140:J147)</f>
        <v>97.258884000000009</v>
      </c>
      <c r="K148" s="22">
        <f t="shared" si="24"/>
        <v>0.25305995827808847</v>
      </c>
      <c r="L148" s="5"/>
      <c r="M148" s="27"/>
      <c r="N148" s="27"/>
      <c r="O148" s="44"/>
    </row>
    <row r="149" spans="2:15" x14ac:dyDescent="0.25">
      <c r="B149" s="59"/>
      <c r="C149" s="60"/>
      <c r="D149" s="58"/>
      <c r="E149" s="57"/>
      <c r="F149" s="119" t="s">
        <v>88</v>
      </c>
      <c r="G149" s="119"/>
      <c r="H149" s="119"/>
      <c r="I149" s="119"/>
      <c r="J149" s="119"/>
      <c r="K149" s="119"/>
      <c r="L149" s="5"/>
      <c r="M149" s="3"/>
      <c r="N149" s="27"/>
      <c r="O149" s="44"/>
    </row>
    <row r="150" spans="2:15" x14ac:dyDescent="0.25">
      <c r="B150" s="59"/>
      <c r="C150" s="60"/>
      <c r="D150" s="57"/>
      <c r="E150" s="57"/>
      <c r="F150" s="62"/>
      <c r="G150" s="62"/>
      <c r="H150" s="57"/>
      <c r="I150" s="57"/>
      <c r="J150" s="57"/>
      <c r="K150" s="57"/>
      <c r="L150" s="57"/>
      <c r="M150" s="60"/>
      <c r="N150" s="60"/>
      <c r="O150" s="61"/>
    </row>
    <row r="151" spans="2:15" ht="15" customHeight="1" x14ac:dyDescent="0.25">
      <c r="B151" s="49"/>
      <c r="C151" s="120" t="str">
        <f>+CONCATENATE("Al ",B214,"  de los " &amp; FIXED(J161,0)  &amp; "  proyectos presupuestados para el 2018, " &amp; FIXED(J157,0) &amp; " no cuentan con ningún avance en ejecución del gasto, mientras que " &amp; FIXED(J158,0) &amp; " (" &amp; FIXED(K158*100,1) &amp; "% de proyectos) no superan el 50,0% de ejecución, " &amp; FIXED(J159,0) &amp; " proyectos (" &amp; FIXED(K159*100,1) &amp; "% del total) tienen un nivel de ejecución mayor al 50,0% pero no culminan al 100% y " &amp; FIXED(J160,0) &amp; " proyectos por S/ " &amp; FIXED(I160,1) &amp; " millones se han ejecutado al 100,0%.")</f>
        <v>Al 18 de junio  de los 130  proyectos presupuestados para el 2018, 71 no cuentan con ningún avance en ejecución del gasto, mientras que 35 (26.9% de proyectos) no superan el 50,0% de ejecución, 18 proyectos (13.8% del total) tienen un nivel de ejecución mayor al 50,0% pero no culminan al 100% y 6 proyectos por S/ 0.5 millones se han ejecutado al 100,0%.</v>
      </c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44"/>
    </row>
    <row r="152" spans="2:15" x14ac:dyDescent="0.25">
      <c r="B152" s="4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44"/>
    </row>
    <row r="153" spans="2:15" x14ac:dyDescent="0.25">
      <c r="B153" s="49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44"/>
    </row>
    <row r="154" spans="2:15" x14ac:dyDescent="0.25">
      <c r="B154" s="49"/>
      <c r="C154" s="27"/>
      <c r="D154" s="27"/>
      <c r="E154" s="130" t="s">
        <v>71</v>
      </c>
      <c r="F154" s="130"/>
      <c r="G154" s="130"/>
      <c r="H154" s="130"/>
      <c r="I154" s="130"/>
      <c r="J154" s="130"/>
      <c r="K154" s="130"/>
      <c r="L154" s="130"/>
      <c r="M154" s="27"/>
      <c r="N154" s="27"/>
      <c r="O154" s="44"/>
    </row>
    <row r="155" spans="2:15" x14ac:dyDescent="0.25">
      <c r="B155" s="49"/>
      <c r="C155" s="27"/>
      <c r="D155" s="27"/>
      <c r="E155" s="5"/>
      <c r="F155" s="131" t="s">
        <v>33</v>
      </c>
      <c r="G155" s="131"/>
      <c r="H155" s="131"/>
      <c r="I155" s="131"/>
      <c r="J155" s="131"/>
      <c r="K155" s="131"/>
      <c r="L155" s="5"/>
      <c r="M155" s="27"/>
      <c r="N155" s="27"/>
      <c r="O155" s="44"/>
    </row>
    <row r="156" spans="2:15" x14ac:dyDescent="0.25">
      <c r="B156" s="59"/>
      <c r="C156" s="60"/>
      <c r="D156" s="60"/>
      <c r="E156" s="60"/>
      <c r="F156" s="19" t="s">
        <v>25</v>
      </c>
      <c r="G156" s="19" t="s">
        <v>18</v>
      </c>
      <c r="H156" s="19" t="s">
        <v>20</v>
      </c>
      <c r="I156" s="19" t="s">
        <v>7</v>
      </c>
      <c r="J156" s="19" t="s">
        <v>24</v>
      </c>
      <c r="K156" s="19" t="s">
        <v>3</v>
      </c>
      <c r="L156" s="60"/>
      <c r="M156" s="60"/>
      <c r="N156" s="60"/>
      <c r="O156" s="61"/>
    </row>
    <row r="157" spans="2:15" x14ac:dyDescent="0.25">
      <c r="B157" s="59"/>
      <c r="C157" s="60"/>
      <c r="D157" s="60"/>
      <c r="E157" s="60"/>
      <c r="F157" s="30" t="s">
        <v>26</v>
      </c>
      <c r="G157" s="23">
        <f>+I157/H157</f>
        <v>0</v>
      </c>
      <c r="H157" s="82">
        <v>62.965068999999993</v>
      </c>
      <c r="I157" s="82">
        <v>0</v>
      </c>
      <c r="J157" s="30">
        <v>71</v>
      </c>
      <c r="K157" s="23">
        <f>+J157/J$161</f>
        <v>0.5461538461538461</v>
      </c>
      <c r="L157" s="60"/>
      <c r="M157" s="60"/>
      <c r="N157" s="60"/>
      <c r="O157" s="61"/>
    </row>
    <row r="158" spans="2:15" x14ac:dyDescent="0.25">
      <c r="B158" s="59"/>
      <c r="C158" s="60"/>
      <c r="D158" s="60"/>
      <c r="E158" s="60"/>
      <c r="F158" s="30" t="s">
        <v>27</v>
      </c>
      <c r="G158" s="23">
        <f t="shared" ref="G158:G161" si="25">+I158/H158</f>
        <v>0.24566553867986968</v>
      </c>
      <c r="H158" s="82">
        <v>275.91398599999997</v>
      </c>
      <c r="I158" s="82">
        <v>67.782558000000009</v>
      </c>
      <c r="J158" s="30">
        <v>35</v>
      </c>
      <c r="K158" s="23">
        <f t="shared" ref="K158:K160" si="26">+J158/J$161</f>
        <v>0.26923076923076922</v>
      </c>
      <c r="L158" s="60"/>
      <c r="M158" s="60"/>
      <c r="N158" s="60"/>
      <c r="O158" s="61"/>
    </row>
    <row r="159" spans="2:15" x14ac:dyDescent="0.25">
      <c r="B159" s="59"/>
      <c r="C159" s="60"/>
      <c r="D159" s="60"/>
      <c r="E159" s="60"/>
      <c r="F159" s="30" t="s">
        <v>28</v>
      </c>
      <c r="G159" s="23">
        <f t="shared" si="25"/>
        <v>0.64453876248494213</v>
      </c>
      <c r="H159" s="82">
        <v>44.938734000000004</v>
      </c>
      <c r="I159" s="82">
        <v>28.964755999999998</v>
      </c>
      <c r="J159" s="30">
        <v>18</v>
      </c>
      <c r="K159" s="23">
        <f t="shared" si="26"/>
        <v>0.13846153846153847</v>
      </c>
      <c r="L159" s="60"/>
      <c r="M159" s="60"/>
      <c r="N159" s="60"/>
      <c r="O159" s="61"/>
    </row>
    <row r="160" spans="2:15" x14ac:dyDescent="0.25">
      <c r="B160" s="59"/>
      <c r="C160" s="60"/>
      <c r="D160" s="60"/>
      <c r="E160" s="60"/>
      <c r="F160" s="30" t="s">
        <v>29</v>
      </c>
      <c r="G160" s="23">
        <f t="shared" si="25"/>
        <v>0.99606304578510307</v>
      </c>
      <c r="H160" s="82">
        <v>0.51359500000000002</v>
      </c>
      <c r="I160" s="82">
        <v>0.51157300000000006</v>
      </c>
      <c r="J160" s="30">
        <v>6</v>
      </c>
      <c r="K160" s="23">
        <f t="shared" si="26"/>
        <v>4.6153846153846156E-2</v>
      </c>
      <c r="L160" s="60"/>
      <c r="M160" s="60"/>
      <c r="N160" s="60"/>
      <c r="O160" s="61"/>
    </row>
    <row r="161" spans="2:15" x14ac:dyDescent="0.25">
      <c r="B161" s="59"/>
      <c r="C161" s="60"/>
      <c r="D161" s="60"/>
      <c r="E161" s="60"/>
      <c r="F161" s="31" t="s">
        <v>0</v>
      </c>
      <c r="G161" s="22">
        <f t="shared" si="25"/>
        <v>0.25305996608385228</v>
      </c>
      <c r="H161" s="43">
        <f t="shared" ref="H161:J161" si="27">SUM(H157:H160)</f>
        <v>384.33138399999996</v>
      </c>
      <c r="I161" s="43">
        <f t="shared" si="27"/>
        <v>97.258887000000001</v>
      </c>
      <c r="J161" s="31">
        <f t="shared" si="27"/>
        <v>130</v>
      </c>
      <c r="K161" s="22">
        <f>SUM(K157:K160)</f>
        <v>1</v>
      </c>
      <c r="L161" s="60"/>
      <c r="M161" s="60"/>
      <c r="N161" s="60"/>
      <c r="O161" s="61"/>
    </row>
    <row r="162" spans="2:15" x14ac:dyDescent="0.25">
      <c r="B162" s="59"/>
      <c r="C162" s="60"/>
      <c r="D162" s="58"/>
      <c r="E162" s="57"/>
      <c r="F162" s="119" t="s">
        <v>88</v>
      </c>
      <c r="G162" s="119"/>
      <c r="H162" s="119"/>
      <c r="I162" s="119"/>
      <c r="J162" s="119"/>
      <c r="K162" s="119"/>
      <c r="L162" s="57"/>
      <c r="M162" s="58"/>
      <c r="N162" s="60"/>
      <c r="O162" s="61"/>
    </row>
    <row r="163" spans="2:15" x14ac:dyDescent="0.25">
      <c r="B163" s="59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/>
    </row>
    <row r="164" spans="2:15" x14ac:dyDescent="0.25"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5"/>
    </row>
    <row r="165" spans="2:15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</row>
    <row r="166" spans="2:15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</row>
    <row r="167" spans="2:15" x14ac:dyDescent="0.25">
      <c r="B167" s="75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7"/>
    </row>
    <row r="168" spans="2:15" x14ac:dyDescent="0.25">
      <c r="B168" s="49"/>
      <c r="C168" s="133" t="s">
        <v>31</v>
      </c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50"/>
    </row>
    <row r="169" spans="2:15" x14ac:dyDescent="0.25">
      <c r="B169" s="49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51"/>
    </row>
    <row r="170" spans="2:15" ht="15" customHeight="1" x14ac:dyDescent="0.25">
      <c r="B170" s="49"/>
      <c r="C170" s="120" t="str">
        <f>+CONCATENATE("El avance del presupuesto de los Gobiernos Locales en esta región para proyectos productivos se encuentra al " &amp; FIXED(K176*100,1) &amp; "%, mientras que para los proyectos del tipo social se registra un avance del " &amp; FIXED(K177*100,1) &amp;"% al ",B214," del 2017. Cabe resaltar que estos dos tipos de proyectos absorben el " &amp; FIXED(SUM(I176:I177)*100,1) &amp; "% del presupuesto total de los Gobiernos Locales en esta región.")</f>
        <v>El avance del presupuesto de los Gobiernos Locales en esta región para proyectos productivos se encuentra al 22.9%, mientras que para los proyectos del tipo social se registra un avance del 19.6% al 18 de junio del 2017. Cabe resaltar que estos dos tipos de proyectos absorben el 88.0% del presupuesto total de los Gobiernos Locales en esta región.</v>
      </c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51"/>
    </row>
    <row r="171" spans="2:15" x14ac:dyDescent="0.25">
      <c r="B171" s="4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44"/>
    </row>
    <row r="172" spans="2:15" x14ac:dyDescent="0.25">
      <c r="B172" s="49"/>
      <c r="C172" s="27"/>
      <c r="D172" s="27"/>
      <c r="E172" s="5"/>
      <c r="F172" s="5"/>
      <c r="G172" s="5"/>
      <c r="H172" s="5"/>
      <c r="I172" s="5"/>
      <c r="J172" s="5"/>
      <c r="K172" s="5"/>
      <c r="L172" s="5"/>
      <c r="M172" s="27"/>
      <c r="N172" s="27"/>
      <c r="O172" s="44"/>
    </row>
    <row r="173" spans="2:15" x14ac:dyDescent="0.25">
      <c r="B173" s="49"/>
      <c r="C173" s="27"/>
      <c r="D173" s="27"/>
      <c r="E173" s="134" t="s">
        <v>64</v>
      </c>
      <c r="F173" s="134"/>
      <c r="G173" s="134"/>
      <c r="H173" s="134"/>
      <c r="I173" s="134"/>
      <c r="J173" s="134"/>
      <c r="K173" s="134"/>
      <c r="L173" s="134"/>
      <c r="M173" s="27"/>
      <c r="N173" s="27"/>
      <c r="O173" s="44"/>
    </row>
    <row r="174" spans="2:15" x14ac:dyDescent="0.25">
      <c r="B174" s="49"/>
      <c r="C174" s="27"/>
      <c r="D174" s="27"/>
      <c r="E174" s="5"/>
      <c r="F174" s="131" t="s">
        <v>1</v>
      </c>
      <c r="G174" s="131"/>
      <c r="H174" s="131"/>
      <c r="I174" s="131"/>
      <c r="J174" s="131"/>
      <c r="K174" s="131"/>
      <c r="L174" s="5"/>
      <c r="M174" s="27"/>
      <c r="N174" s="27"/>
      <c r="O174" s="44"/>
    </row>
    <row r="175" spans="2:15" x14ac:dyDescent="0.25">
      <c r="B175" s="49"/>
      <c r="C175" s="27"/>
      <c r="D175" s="27"/>
      <c r="E175" s="5"/>
      <c r="F175" s="132" t="s">
        <v>32</v>
      </c>
      <c r="G175" s="132"/>
      <c r="H175" s="19" t="s">
        <v>6</v>
      </c>
      <c r="I175" s="19" t="s">
        <v>16</v>
      </c>
      <c r="J175" s="19" t="s">
        <v>17</v>
      </c>
      <c r="K175" s="19" t="s">
        <v>18</v>
      </c>
      <c r="L175" s="5"/>
      <c r="M175" s="27"/>
      <c r="N175" s="27"/>
      <c r="O175" s="44"/>
    </row>
    <row r="176" spans="2:15" x14ac:dyDescent="0.25">
      <c r="B176" s="59"/>
      <c r="C176" s="60"/>
      <c r="D176" s="60"/>
      <c r="E176" s="57"/>
      <c r="F176" s="20" t="s">
        <v>13</v>
      </c>
      <c r="G176" s="11"/>
      <c r="H176" s="100">
        <v>91.869237999999996</v>
      </c>
      <c r="I176" s="23">
        <f>+H176/H$180</f>
        <v>0.40440234628202354</v>
      </c>
      <c r="J176" s="82">
        <v>21.020987999999999</v>
      </c>
      <c r="K176" s="23">
        <f>+J176/H176</f>
        <v>0.22881421961941167</v>
      </c>
      <c r="L176" s="57"/>
      <c r="M176" s="60"/>
      <c r="N176" s="60"/>
      <c r="O176" s="61"/>
    </row>
    <row r="177" spans="2:15" x14ac:dyDescent="0.25">
      <c r="B177" s="59"/>
      <c r="C177" s="60"/>
      <c r="D177" s="60"/>
      <c r="E177" s="57"/>
      <c r="F177" s="20" t="s">
        <v>14</v>
      </c>
      <c r="G177" s="11"/>
      <c r="H177" s="82">
        <v>108.13068099999998</v>
      </c>
      <c r="I177" s="23">
        <f>+H177/H$180</f>
        <v>0.4759841493566434</v>
      </c>
      <c r="J177" s="82">
        <v>21.160132000000001</v>
      </c>
      <c r="K177" s="23">
        <f t="shared" ref="K177:K180" si="28">+J177/H177</f>
        <v>0.19569036099939113</v>
      </c>
      <c r="L177" s="57"/>
      <c r="M177" s="60"/>
      <c r="N177" s="60"/>
      <c r="O177" s="61"/>
    </row>
    <row r="178" spans="2:15" x14ac:dyDescent="0.25">
      <c r="B178" s="59"/>
      <c r="C178" s="60"/>
      <c r="D178" s="60"/>
      <c r="E178" s="57"/>
      <c r="F178" s="20" t="s">
        <v>23</v>
      </c>
      <c r="G178" s="11"/>
      <c r="H178" s="82">
        <v>14.651519</v>
      </c>
      <c r="I178" s="23">
        <f t="shared" ref="I178:I179" si="29">+H178/H$180</f>
        <v>6.4495023461451237E-2</v>
      </c>
      <c r="J178" s="82">
        <v>3.474027</v>
      </c>
      <c r="K178" s="23">
        <f t="shared" si="28"/>
        <v>0.23711036377866349</v>
      </c>
      <c r="L178" s="57"/>
      <c r="M178" s="60"/>
      <c r="N178" s="60"/>
      <c r="O178" s="61"/>
    </row>
    <row r="179" spans="2:15" x14ac:dyDescent="0.25">
      <c r="B179" s="59"/>
      <c r="C179" s="60"/>
      <c r="D179" s="60"/>
      <c r="E179" s="57"/>
      <c r="F179" s="20" t="s">
        <v>15</v>
      </c>
      <c r="G179" s="11"/>
      <c r="H179" s="82">
        <v>12.521423</v>
      </c>
      <c r="I179" s="23">
        <f t="shared" si="29"/>
        <v>5.5118480899881792E-2</v>
      </c>
      <c r="J179" s="82">
        <v>3.0474380000000001</v>
      </c>
      <c r="K179" s="23">
        <f t="shared" si="28"/>
        <v>0.2433779291698715</v>
      </c>
      <c r="L179" s="57"/>
      <c r="M179" s="60"/>
      <c r="N179" s="60"/>
      <c r="O179" s="61"/>
    </row>
    <row r="180" spans="2:15" x14ac:dyDescent="0.25">
      <c r="B180" s="59"/>
      <c r="C180" s="60"/>
      <c r="D180" s="60"/>
      <c r="E180" s="57"/>
      <c r="F180" s="21" t="s">
        <v>0</v>
      </c>
      <c r="G180" s="13"/>
      <c r="H180" s="43">
        <f>SUM(H176:H179)</f>
        <v>227.17286099999998</v>
      </c>
      <c r="I180" s="22">
        <f>SUM(I176:I179)</f>
        <v>0.99999999999999989</v>
      </c>
      <c r="J180" s="43">
        <f>SUM(J176:J179)</f>
        <v>48.702584999999999</v>
      </c>
      <c r="K180" s="22">
        <f t="shared" si="28"/>
        <v>0.21438557750963044</v>
      </c>
      <c r="L180" s="57"/>
      <c r="M180" s="60"/>
      <c r="N180" s="60"/>
      <c r="O180" s="61"/>
    </row>
    <row r="181" spans="2:15" x14ac:dyDescent="0.25">
      <c r="B181" s="59"/>
      <c r="C181" s="60"/>
      <c r="D181" s="58"/>
      <c r="E181" s="57"/>
      <c r="F181" s="119" t="s">
        <v>88</v>
      </c>
      <c r="G181" s="119"/>
      <c r="H181" s="119"/>
      <c r="I181" s="119"/>
      <c r="J181" s="119"/>
      <c r="K181" s="119"/>
      <c r="L181" s="57"/>
      <c r="M181" s="58"/>
      <c r="N181" s="60"/>
      <c r="O181" s="61"/>
    </row>
    <row r="182" spans="2:15" x14ac:dyDescent="0.25">
      <c r="B182" s="59"/>
      <c r="C182" s="60"/>
      <c r="D182" s="60"/>
      <c r="E182" s="57"/>
      <c r="F182" s="57"/>
      <c r="G182" s="57"/>
      <c r="H182" s="57"/>
      <c r="I182" s="57"/>
      <c r="J182" s="57"/>
      <c r="K182" s="57"/>
      <c r="L182" s="57"/>
      <c r="M182" s="60"/>
      <c r="N182" s="60"/>
      <c r="O182" s="61"/>
    </row>
    <row r="183" spans="2:15" ht="15" customHeight="1" x14ac:dyDescent="0.25">
      <c r="B183" s="49"/>
      <c r="C183" s="120" t="str">
        <f>+CONCATENATE( "El gasto de los Gobiernos Locales en conjunto en el sector " &amp; TEXT(F189,20) &amp; " cuenta con el mayor presupuesto en esta región, con un nivel de ejecución del " &amp; FIXED(K189*100,1) &amp; "%, del mismo modo para proyectos " &amp; TEXT(F190,20)&amp; " se tiene un nivel de avance de " &amp; FIXED(K190*100,1) &amp; "%. Cabe destacar que solo estos dos sectores concentran el " &amp; FIXED(SUM(I189:I190)*100,1) &amp; "% del presupuesto de esta región. ")</f>
        <v xml:space="preserve">El gasto de los Gobiernos Locales en conjunto en el sector TRANSPORTE cuenta con el mayor presupuesto en esta región, con un nivel de ejecución del 21.4%, del mismo modo para proyectos SANEAMIENTO se tiene un nivel de avance de 7.4%. Cabe destacar que solo estos dos sectores concentran el 47.5% del presupuesto de esta región. </v>
      </c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44"/>
    </row>
    <row r="184" spans="2:15" x14ac:dyDescent="0.25">
      <c r="B184" s="4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44"/>
    </row>
    <row r="185" spans="2:15" x14ac:dyDescent="0.25">
      <c r="B185" s="49"/>
      <c r="C185" s="27"/>
      <c r="D185" s="5"/>
      <c r="E185" s="5"/>
      <c r="F185" s="5"/>
      <c r="G185" s="5"/>
      <c r="H185" s="27"/>
      <c r="I185" s="27"/>
      <c r="J185" s="27"/>
      <c r="K185" s="27"/>
      <c r="L185" s="27"/>
      <c r="M185" s="27"/>
      <c r="N185" s="27"/>
      <c r="O185" s="44"/>
    </row>
    <row r="186" spans="2:15" x14ac:dyDescent="0.25">
      <c r="B186" s="49"/>
      <c r="C186" s="27"/>
      <c r="D186" s="5"/>
      <c r="E186" s="130" t="s">
        <v>67</v>
      </c>
      <c r="F186" s="130"/>
      <c r="G186" s="130"/>
      <c r="H186" s="130"/>
      <c r="I186" s="130"/>
      <c r="J186" s="130"/>
      <c r="K186" s="130"/>
      <c r="L186" s="130"/>
      <c r="M186" s="27"/>
      <c r="N186" s="27"/>
      <c r="O186" s="44"/>
    </row>
    <row r="187" spans="2:15" x14ac:dyDescent="0.25">
      <c r="B187" s="49"/>
      <c r="C187" s="27"/>
      <c r="D187" s="5"/>
      <c r="E187" s="5"/>
      <c r="F187" s="131" t="s">
        <v>1</v>
      </c>
      <c r="G187" s="131"/>
      <c r="H187" s="131"/>
      <c r="I187" s="131"/>
      <c r="J187" s="131"/>
      <c r="K187" s="131"/>
      <c r="L187" s="5"/>
      <c r="M187" s="27"/>
      <c r="N187" s="27"/>
      <c r="O187" s="44"/>
    </row>
    <row r="188" spans="2:15" x14ac:dyDescent="0.25">
      <c r="B188" s="49"/>
      <c r="C188" s="27"/>
      <c r="D188" s="5"/>
      <c r="E188" s="27"/>
      <c r="F188" s="132" t="s">
        <v>22</v>
      </c>
      <c r="G188" s="132"/>
      <c r="H188" s="19" t="s">
        <v>20</v>
      </c>
      <c r="I188" s="19" t="s">
        <v>3</v>
      </c>
      <c r="J188" s="19" t="s">
        <v>21</v>
      </c>
      <c r="K188" s="19" t="s">
        <v>18</v>
      </c>
      <c r="L188" s="5"/>
      <c r="M188" s="27"/>
      <c r="N188" s="27"/>
      <c r="O188" s="44"/>
    </row>
    <row r="189" spans="2:15" x14ac:dyDescent="0.25">
      <c r="B189" s="59"/>
      <c r="C189" s="60"/>
      <c r="D189" s="57"/>
      <c r="E189" s="60"/>
      <c r="F189" s="20" t="s">
        <v>48</v>
      </c>
      <c r="G189" s="25"/>
      <c r="H189" s="82">
        <v>59.826697000000003</v>
      </c>
      <c r="I189" s="23">
        <f>+H189/H$197</f>
        <v>0.2633531872453726</v>
      </c>
      <c r="J189" s="82">
        <v>12.794423</v>
      </c>
      <c r="K189" s="23">
        <f>+J189/H189</f>
        <v>0.21385808746887697</v>
      </c>
      <c r="L189" s="57"/>
      <c r="M189" s="60"/>
      <c r="N189" s="60"/>
      <c r="O189" s="61"/>
    </row>
    <row r="190" spans="2:15" x14ac:dyDescent="0.25">
      <c r="B190" s="59"/>
      <c r="C190" s="60"/>
      <c r="D190" s="57"/>
      <c r="E190" s="60"/>
      <c r="F190" s="20" t="s">
        <v>49</v>
      </c>
      <c r="G190" s="25"/>
      <c r="H190" s="82">
        <v>48.107436999999997</v>
      </c>
      <c r="I190" s="23">
        <f t="shared" ref="I190:I196" si="30">+H190/H$197</f>
        <v>0.21176577513807868</v>
      </c>
      <c r="J190" s="82">
        <v>3.5582630000000002</v>
      </c>
      <c r="K190" s="23">
        <f t="shared" ref="K190:K192" si="31">+J190/H190</f>
        <v>7.3964925630937275E-2</v>
      </c>
      <c r="L190" s="57"/>
      <c r="M190" s="60"/>
      <c r="N190" s="60"/>
      <c r="O190" s="61"/>
    </row>
    <row r="191" spans="2:15" x14ac:dyDescent="0.25">
      <c r="B191" s="59"/>
      <c r="C191" s="60"/>
      <c r="D191" s="57"/>
      <c r="E191" s="60"/>
      <c r="F191" s="20" t="s">
        <v>50</v>
      </c>
      <c r="G191" s="25"/>
      <c r="H191" s="82">
        <v>33.820960999999997</v>
      </c>
      <c r="I191" s="23">
        <f t="shared" si="30"/>
        <v>0.14887764696505715</v>
      </c>
      <c r="J191" s="82">
        <v>9.7735219999999998</v>
      </c>
      <c r="K191" s="23">
        <f t="shared" si="31"/>
        <v>0.28897824636029712</v>
      </c>
      <c r="L191" s="57"/>
      <c r="M191" s="60"/>
      <c r="N191" s="60"/>
      <c r="O191" s="61"/>
    </row>
    <row r="192" spans="2:15" x14ac:dyDescent="0.25">
      <c r="B192" s="59"/>
      <c r="C192" s="60"/>
      <c r="D192" s="57"/>
      <c r="E192" s="60"/>
      <c r="F192" s="20" t="s">
        <v>77</v>
      </c>
      <c r="G192" s="25"/>
      <c r="H192" s="82">
        <v>21.534609</v>
      </c>
      <c r="I192" s="23">
        <f t="shared" si="30"/>
        <v>9.4793933153837426E-2</v>
      </c>
      <c r="J192" s="82">
        <v>4.8120560000000001</v>
      </c>
      <c r="K192" s="23">
        <f t="shared" si="31"/>
        <v>0.22345685496309686</v>
      </c>
      <c r="L192" s="57"/>
      <c r="M192" s="60"/>
      <c r="N192" s="60"/>
      <c r="O192" s="61"/>
    </row>
    <row r="193" spans="2:15" x14ac:dyDescent="0.25">
      <c r="B193" s="59"/>
      <c r="C193" s="60"/>
      <c r="D193" s="57"/>
      <c r="E193" s="60"/>
      <c r="F193" s="20" t="s">
        <v>94</v>
      </c>
      <c r="G193" s="25"/>
      <c r="H193" s="82">
        <v>14.651519</v>
      </c>
      <c r="I193" s="23">
        <f t="shared" si="30"/>
        <v>6.4495023461451237E-2</v>
      </c>
      <c r="J193" s="82">
        <v>3.474027</v>
      </c>
      <c r="K193" s="23">
        <f>+J193/H193</f>
        <v>0.23711036377866349</v>
      </c>
      <c r="L193" s="57"/>
      <c r="M193" s="60"/>
      <c r="N193" s="60"/>
      <c r="O193" s="61"/>
    </row>
    <row r="194" spans="2:15" x14ac:dyDescent="0.25">
      <c r="B194" s="59"/>
      <c r="C194" s="60"/>
      <c r="D194" s="57"/>
      <c r="E194" s="60"/>
      <c r="F194" s="20" t="s">
        <v>52</v>
      </c>
      <c r="G194" s="25"/>
      <c r="H194" s="82">
        <v>12.131525</v>
      </c>
      <c r="I194" s="23">
        <f t="shared" si="30"/>
        <v>5.3402175535395495E-2</v>
      </c>
      <c r="J194" s="82">
        <v>2.65754</v>
      </c>
      <c r="K194" s="23">
        <f t="shared" ref="K194:K197" si="32">+J194/H194</f>
        <v>0.21906067044332844</v>
      </c>
      <c r="L194" s="57"/>
      <c r="M194" s="60"/>
      <c r="N194" s="60"/>
      <c r="O194" s="61"/>
    </row>
    <row r="195" spans="2:15" x14ac:dyDescent="0.25">
      <c r="B195" s="59"/>
      <c r="C195" s="60"/>
      <c r="D195" s="57"/>
      <c r="E195" s="60"/>
      <c r="F195" s="20" t="s">
        <v>90</v>
      </c>
      <c r="G195" s="25"/>
      <c r="H195" s="82">
        <v>10.385897</v>
      </c>
      <c r="I195" s="23">
        <f t="shared" si="30"/>
        <v>4.5718035835275242E-2</v>
      </c>
      <c r="J195" s="82">
        <v>2.4135260000000001</v>
      </c>
      <c r="K195" s="23">
        <f t="shared" si="32"/>
        <v>0.23238493507108726</v>
      </c>
      <c r="L195" s="57"/>
      <c r="M195" s="60"/>
      <c r="N195" s="60"/>
      <c r="O195" s="61"/>
    </row>
    <row r="196" spans="2:15" x14ac:dyDescent="0.25">
      <c r="B196" s="59"/>
      <c r="C196" s="60"/>
      <c r="D196" s="57"/>
      <c r="E196" s="60"/>
      <c r="F196" s="20" t="s">
        <v>53</v>
      </c>
      <c r="G196" s="25"/>
      <c r="H196" s="82">
        <f>+H180-SUM(H189:H195)</f>
        <v>26.714215999999993</v>
      </c>
      <c r="I196" s="23">
        <f t="shared" si="30"/>
        <v>0.1175942226655322</v>
      </c>
      <c r="J196" s="82">
        <f>+J180-SUM(J189:J195)</f>
        <v>9.2192280000000082</v>
      </c>
      <c r="K196" s="23">
        <f t="shared" si="32"/>
        <v>0.34510569204052294</v>
      </c>
      <c r="L196" s="57"/>
      <c r="M196" s="60"/>
      <c r="N196" s="60"/>
      <c r="O196" s="61"/>
    </row>
    <row r="197" spans="2:15" x14ac:dyDescent="0.25">
      <c r="B197" s="59"/>
      <c r="C197" s="60"/>
      <c r="D197" s="57"/>
      <c r="E197" s="60"/>
      <c r="F197" s="21" t="s">
        <v>0</v>
      </c>
      <c r="G197" s="26"/>
      <c r="H197" s="43">
        <f>SUM(H189:H196)</f>
        <v>227.17286099999998</v>
      </c>
      <c r="I197" s="22">
        <f>SUM(I189:I196)</f>
        <v>1</v>
      </c>
      <c r="J197" s="43">
        <f>SUM(J189:J196)</f>
        <v>48.702584999999999</v>
      </c>
      <c r="K197" s="22">
        <f t="shared" si="32"/>
        <v>0.21438557750963044</v>
      </c>
      <c r="L197" s="57"/>
      <c r="M197" s="60"/>
      <c r="N197" s="60"/>
      <c r="O197" s="61"/>
    </row>
    <row r="198" spans="2:15" x14ac:dyDescent="0.25">
      <c r="B198" s="59"/>
      <c r="C198" s="60"/>
      <c r="D198" s="58"/>
      <c r="E198" s="57"/>
      <c r="F198" s="119" t="s">
        <v>88</v>
      </c>
      <c r="G198" s="119"/>
      <c r="H198" s="119"/>
      <c r="I198" s="119"/>
      <c r="J198" s="119"/>
      <c r="K198" s="119"/>
      <c r="L198" s="57"/>
      <c r="M198" s="58"/>
      <c r="N198" s="60"/>
      <c r="O198" s="61"/>
    </row>
    <row r="199" spans="2:15" x14ac:dyDescent="0.25">
      <c r="B199" s="49"/>
      <c r="C199" s="27"/>
      <c r="D199" s="5"/>
      <c r="E199" s="5"/>
      <c r="F199" s="70"/>
      <c r="G199" s="70"/>
      <c r="H199" s="5"/>
      <c r="I199" s="5"/>
      <c r="J199" s="5"/>
      <c r="K199" s="5"/>
      <c r="L199" s="5"/>
      <c r="M199" s="27"/>
      <c r="N199" s="27"/>
      <c r="O199" s="44"/>
    </row>
    <row r="200" spans="2:15" ht="15" customHeight="1" x14ac:dyDescent="0.25">
      <c r="B200" s="49"/>
      <c r="C200" s="120" t="str">
        <f>+CONCATENATE("Al ",B214,"  de los " &amp; FIXED(J210,0)  &amp; "  proyectos presupuestados para el 2018, " &amp; FIXED(J206,0) &amp; " no cuentan con ningún avance en ejecución del gasto, mientras que " &amp; FIXED(J207,0) &amp; " (" &amp; FIXED(K207*100,1) &amp; "% de proyectos) no superan el 50,0% de ejecución, " &amp; FIXED(J208,0) &amp; " proyectos (" &amp; FIXED(K208*100,1) &amp; "% del total) tienen un nivel de ejecución mayor al 50,0% pero no culminan al 100% y " &amp; FIXED(J209,0) &amp; " proyectos por S/ " &amp; FIXED(I209,1) &amp; " millones se han ejecutado al 100,0%.")</f>
        <v>Al 18 de junio  de los 507  proyectos presupuestados para el 2018, 270 no cuentan con ningún avance en ejecución del gasto, mientras que 86 (17.0% de proyectos) no superan el 50,0% de ejecución, 80 proyectos (15.8% del total) tienen un nivel de ejecución mayor al 50,0% pero no culminan al 100% y 71 proyectos por S/ 8.0 millones se han ejecutado al 100,0%.</v>
      </c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44"/>
    </row>
    <row r="201" spans="2:15" x14ac:dyDescent="0.25">
      <c r="B201" s="4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44"/>
    </row>
    <row r="202" spans="2:15" x14ac:dyDescent="0.25">
      <c r="B202" s="49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44"/>
    </row>
    <row r="203" spans="2:15" x14ac:dyDescent="0.25">
      <c r="B203" s="49"/>
      <c r="C203" s="27"/>
      <c r="D203" s="27"/>
      <c r="E203" s="130" t="s">
        <v>70</v>
      </c>
      <c r="F203" s="130"/>
      <c r="G203" s="130"/>
      <c r="H203" s="130"/>
      <c r="I203" s="130"/>
      <c r="J203" s="130"/>
      <c r="K203" s="130"/>
      <c r="L203" s="130"/>
      <c r="M203" s="27"/>
      <c r="N203" s="27"/>
      <c r="O203" s="44"/>
    </row>
    <row r="204" spans="2:15" x14ac:dyDescent="0.25">
      <c r="B204" s="49"/>
      <c r="C204" s="27"/>
      <c r="D204" s="27"/>
      <c r="E204" s="5"/>
      <c r="F204" s="131" t="s">
        <v>33</v>
      </c>
      <c r="G204" s="131"/>
      <c r="H204" s="131"/>
      <c r="I204" s="131"/>
      <c r="J204" s="131"/>
      <c r="K204" s="131"/>
      <c r="L204" s="5"/>
      <c r="M204" s="27"/>
      <c r="N204" s="27"/>
      <c r="O204" s="44"/>
    </row>
    <row r="205" spans="2:15" x14ac:dyDescent="0.25">
      <c r="B205" s="49"/>
      <c r="C205" s="27"/>
      <c r="D205" s="27"/>
      <c r="E205" s="27"/>
      <c r="F205" s="19" t="s">
        <v>25</v>
      </c>
      <c r="G205" s="19" t="s">
        <v>18</v>
      </c>
      <c r="H205" s="19" t="s">
        <v>20</v>
      </c>
      <c r="I205" s="19" t="s">
        <v>7</v>
      </c>
      <c r="J205" s="19" t="s">
        <v>24</v>
      </c>
      <c r="K205" s="19" t="s">
        <v>3</v>
      </c>
      <c r="L205" s="27"/>
      <c r="M205" s="27"/>
      <c r="N205" s="27"/>
      <c r="O205" s="44"/>
    </row>
    <row r="206" spans="2:15" x14ac:dyDescent="0.25">
      <c r="B206" s="59"/>
      <c r="C206" s="60"/>
      <c r="D206" s="60"/>
      <c r="E206" s="60"/>
      <c r="F206" s="30" t="s">
        <v>26</v>
      </c>
      <c r="G206" s="23">
        <f>+I206/H206</f>
        <v>0</v>
      </c>
      <c r="H206" s="82">
        <v>95.011959999999988</v>
      </c>
      <c r="I206" s="82">
        <v>0</v>
      </c>
      <c r="J206" s="30">
        <v>270</v>
      </c>
      <c r="K206" s="23">
        <f>+J206/J$210</f>
        <v>0.53254437869822491</v>
      </c>
      <c r="L206" s="60"/>
      <c r="M206" s="60"/>
      <c r="N206" s="60"/>
      <c r="O206" s="61"/>
    </row>
    <row r="207" spans="2:15" x14ac:dyDescent="0.25">
      <c r="B207" s="59"/>
      <c r="C207" s="60"/>
      <c r="D207" s="60"/>
      <c r="E207" s="60"/>
      <c r="F207" s="30" t="s">
        <v>27</v>
      </c>
      <c r="G207" s="23">
        <f t="shared" ref="G207:G210" si="33">+I207/H207</f>
        <v>0.21007965432414472</v>
      </c>
      <c r="H207" s="82">
        <v>96.138157999999976</v>
      </c>
      <c r="I207" s="82">
        <v>20.196671000000002</v>
      </c>
      <c r="J207" s="30">
        <v>86</v>
      </c>
      <c r="K207" s="23">
        <f t="shared" ref="K207:K209" si="34">+J207/J$210</f>
        <v>0.16962524654832348</v>
      </c>
      <c r="L207" s="60"/>
      <c r="M207" s="60"/>
      <c r="N207" s="60"/>
      <c r="O207" s="61"/>
    </row>
    <row r="208" spans="2:15" x14ac:dyDescent="0.25">
      <c r="B208" s="59"/>
      <c r="C208" s="60"/>
      <c r="D208" s="60"/>
      <c r="E208" s="60"/>
      <c r="F208" s="30" t="s">
        <v>28</v>
      </c>
      <c r="G208" s="23">
        <f t="shared" si="33"/>
        <v>0.73200826133347763</v>
      </c>
      <c r="H208" s="82">
        <v>27.962556000000006</v>
      </c>
      <c r="I208" s="82">
        <v>20.468822000000007</v>
      </c>
      <c r="J208" s="30">
        <v>80</v>
      </c>
      <c r="K208" s="23">
        <f t="shared" si="34"/>
        <v>0.15779092702169625</v>
      </c>
      <c r="L208" s="60"/>
      <c r="M208" s="60"/>
      <c r="N208" s="60"/>
      <c r="O208" s="61"/>
    </row>
    <row r="209" spans="2:15" x14ac:dyDescent="0.25">
      <c r="B209" s="59"/>
      <c r="C209" s="60"/>
      <c r="D209" s="60"/>
      <c r="E209" s="60"/>
      <c r="F209" s="30" t="s">
        <v>29</v>
      </c>
      <c r="G209" s="23">
        <f t="shared" si="33"/>
        <v>0.99713555032904333</v>
      </c>
      <c r="H209" s="82">
        <v>8.0601869999999973</v>
      </c>
      <c r="I209" s="82">
        <v>8.0370989999999978</v>
      </c>
      <c r="J209" s="30">
        <v>71</v>
      </c>
      <c r="K209" s="23">
        <f t="shared" si="34"/>
        <v>0.14003944773175542</v>
      </c>
      <c r="L209" s="60"/>
      <c r="M209" s="60"/>
      <c r="N209" s="60"/>
      <c r="O209" s="61"/>
    </row>
    <row r="210" spans="2:15" x14ac:dyDescent="0.25">
      <c r="B210" s="59"/>
      <c r="C210" s="60"/>
      <c r="D210" s="60"/>
      <c r="E210" s="60"/>
      <c r="F210" s="45" t="s">
        <v>0</v>
      </c>
      <c r="G210" s="22">
        <f t="shared" si="33"/>
        <v>0.21438560832317036</v>
      </c>
      <c r="H210" s="43">
        <f t="shared" ref="H210:J210" si="35">SUM(H206:H209)</f>
        <v>227.17286099999995</v>
      </c>
      <c r="I210" s="43">
        <f t="shared" si="35"/>
        <v>48.70259200000001</v>
      </c>
      <c r="J210" s="31">
        <f t="shared" si="35"/>
        <v>507</v>
      </c>
      <c r="K210" s="22">
        <f>SUM(K206:K209)</f>
        <v>1</v>
      </c>
      <c r="L210" s="60"/>
      <c r="M210" s="60"/>
      <c r="N210" s="60"/>
      <c r="O210" s="61"/>
    </row>
    <row r="211" spans="2:15" x14ac:dyDescent="0.25">
      <c r="B211" s="59"/>
      <c r="C211" s="60"/>
      <c r="D211" s="58"/>
      <c r="E211" s="57"/>
      <c r="F211" s="119" t="s">
        <v>88</v>
      </c>
      <c r="G211" s="119"/>
      <c r="H211" s="119"/>
      <c r="I211" s="119"/>
      <c r="J211" s="119"/>
      <c r="K211" s="119"/>
      <c r="L211" s="57"/>
      <c r="M211" s="58"/>
      <c r="N211" s="60"/>
      <c r="O211" s="61"/>
    </row>
    <row r="212" spans="2:15" x14ac:dyDescent="0.25">
      <c r="B212" s="59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1"/>
    </row>
    <row r="213" spans="2:15" x14ac:dyDescent="0.25">
      <c r="B213" s="63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5"/>
    </row>
    <row r="214" spans="2:15" x14ac:dyDescent="0.25">
      <c r="B214" s="101" t="s">
        <v>89</v>
      </c>
    </row>
  </sheetData>
  <mergeCells count="69">
    <mergeCell ref="F28:G28"/>
    <mergeCell ref="B1:O2"/>
    <mergeCell ref="C7:N7"/>
    <mergeCell ref="C9:N10"/>
    <mergeCell ref="E12:L12"/>
    <mergeCell ref="E13:L13"/>
    <mergeCell ref="E14:F15"/>
    <mergeCell ref="G14:I14"/>
    <mergeCell ref="J14:L14"/>
    <mergeCell ref="E20:L20"/>
    <mergeCell ref="E21:L21"/>
    <mergeCell ref="C23:N24"/>
    <mergeCell ref="E26:L26"/>
    <mergeCell ref="F27:K27"/>
    <mergeCell ref="C72:N73"/>
    <mergeCell ref="F34:K34"/>
    <mergeCell ref="C36:N37"/>
    <mergeCell ref="E39:L39"/>
    <mergeCell ref="F40:K40"/>
    <mergeCell ref="F41:G41"/>
    <mergeCell ref="F51:K51"/>
    <mergeCell ref="C53:N54"/>
    <mergeCell ref="E56:L56"/>
    <mergeCell ref="F57:K57"/>
    <mergeCell ref="F64:K64"/>
    <mergeCell ref="C70:N70"/>
    <mergeCell ref="F106:K106"/>
    <mergeCell ref="E75:L75"/>
    <mergeCell ref="F76:K76"/>
    <mergeCell ref="F77:G77"/>
    <mergeCell ref="F83:K83"/>
    <mergeCell ref="C85:N86"/>
    <mergeCell ref="E88:L88"/>
    <mergeCell ref="F89:K89"/>
    <mergeCell ref="F90:G90"/>
    <mergeCell ref="F100:K100"/>
    <mergeCell ref="C102:N103"/>
    <mergeCell ref="E105:L105"/>
    <mergeCell ref="F149:K149"/>
    <mergeCell ref="F113:K113"/>
    <mergeCell ref="C119:N119"/>
    <mergeCell ref="C121:N122"/>
    <mergeCell ref="E124:L124"/>
    <mergeCell ref="F125:K125"/>
    <mergeCell ref="F126:G126"/>
    <mergeCell ref="F132:K132"/>
    <mergeCell ref="C134:N135"/>
    <mergeCell ref="E137:L137"/>
    <mergeCell ref="F138:K138"/>
    <mergeCell ref="F139:G139"/>
    <mergeCell ref="E186:L186"/>
    <mergeCell ref="C151:N152"/>
    <mergeCell ref="E154:L154"/>
    <mergeCell ref="F155:K155"/>
    <mergeCell ref="F162:K162"/>
    <mergeCell ref="C168:N168"/>
    <mergeCell ref="C170:N171"/>
    <mergeCell ref="E173:L173"/>
    <mergeCell ref="F174:K174"/>
    <mergeCell ref="F175:G175"/>
    <mergeCell ref="F181:K181"/>
    <mergeCell ref="C183:N184"/>
    <mergeCell ref="F211:K211"/>
    <mergeCell ref="F187:K187"/>
    <mergeCell ref="F188:G188"/>
    <mergeCell ref="F198:K198"/>
    <mergeCell ref="C200:N201"/>
    <mergeCell ref="E203:L203"/>
    <mergeCell ref="F204:K204"/>
  </mergeCells>
  <conditionalFormatting sqref="I102">
    <cfRule type="cellIs" dxfId="1" priority="2" operator="equal">
      <formula>0</formula>
    </cfRule>
  </conditionalFormatting>
  <conditionalFormatting sqref="I82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J21" sqref="J21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18" t="s">
        <v>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2:15" x14ac:dyDescent="0.25"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2:15" x14ac:dyDescent="0.25"/>
    <row r="11" spans="2:15" x14ac:dyDescent="0.25">
      <c r="G11" s="6"/>
    </row>
    <row r="12" spans="2:15" x14ac:dyDescent="0.25">
      <c r="F12" s="6" t="s">
        <v>78</v>
      </c>
      <c r="G12" s="6"/>
      <c r="J12" s="2">
        <v>2</v>
      </c>
    </row>
    <row r="13" spans="2:15" x14ac:dyDescent="0.25">
      <c r="G13" s="6" t="s">
        <v>79</v>
      </c>
      <c r="J13" s="2">
        <v>3</v>
      </c>
    </row>
    <row r="14" spans="2:15" x14ac:dyDescent="0.25">
      <c r="G14" s="6" t="s">
        <v>80</v>
      </c>
      <c r="J14" s="2">
        <v>4</v>
      </c>
    </row>
    <row r="15" spans="2:15" x14ac:dyDescent="0.25">
      <c r="G15" s="6" t="s">
        <v>81</v>
      </c>
      <c r="J15" s="2">
        <v>5</v>
      </c>
    </row>
    <row r="16" spans="2:15" x14ac:dyDescent="0.25">
      <c r="G16" s="6" t="s">
        <v>82</v>
      </c>
      <c r="J16" s="2">
        <v>6</v>
      </c>
    </row>
    <row r="17" spans="7:10" x14ac:dyDescent="0.25">
      <c r="G17" s="56" t="s">
        <v>83</v>
      </c>
      <c r="J17" s="2">
        <v>7</v>
      </c>
    </row>
    <row r="18" spans="7:10" x14ac:dyDescent="0.25">
      <c r="G18" s="6" t="s">
        <v>84</v>
      </c>
      <c r="J18" s="2">
        <v>8</v>
      </c>
    </row>
    <row r="19" spans="7:10" x14ac:dyDescent="0.25">
      <c r="G19" s="6" t="s">
        <v>85</v>
      </c>
      <c r="J19" s="2">
        <v>9</v>
      </c>
    </row>
    <row r="20" spans="7:10" x14ac:dyDescent="0.25">
      <c r="G20" s="56" t="s">
        <v>86</v>
      </c>
      <c r="J20" s="2">
        <v>10</v>
      </c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Áncash'!A1" display="Áncash"/>
    <hyperlink ref="G14" location="'Apurímac'!A1" display="Apurímac"/>
    <hyperlink ref="G15" location="'Ayacucho'!A1" display="Ayacucho"/>
    <hyperlink ref="G16" location="'Huancavelica'!A1" display="Huancavelica"/>
    <hyperlink ref="G17" location="'Huánuco'!A1" display="Huánuco"/>
    <hyperlink ref="G18" location="'Ica'!A1" display="Ica"/>
    <hyperlink ref="G19" location="'Junín'!A1" display="Junín"/>
    <hyperlink ref="G20" location="'Pasco'!A1" display="Pasco"/>
    <hyperlink ref="F12" location="'Centro'!A1" display="Centr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99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42" customWidth="1"/>
    <col min="16" max="16" width="11.7109375" style="1" customWidth="1"/>
    <col min="17" max="22" width="11.42578125" style="3" customWidth="1"/>
    <col min="23" max="23" width="12.7109375" style="3" customWidth="1"/>
    <col min="24" max="16384" width="11.42578125" style="1" hidden="1"/>
  </cols>
  <sheetData>
    <row r="1" spans="1:23" x14ac:dyDescent="0.25">
      <c r="B1" s="142" t="s">
        <v>112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23" x14ac:dyDescent="0.2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23" x14ac:dyDescent="0.25">
      <c r="B3" s="9" t="str">
        <f>+C7</f>
        <v>1.Ejecución del de proyectos de inversión pública en la Macroregión</v>
      </c>
      <c r="C3" s="5"/>
      <c r="D3" s="5"/>
      <c r="E3" s="5"/>
      <c r="F3" s="5"/>
      <c r="G3" s="9"/>
      <c r="H3" s="5"/>
      <c r="I3" s="9" t="str">
        <f>+C64</f>
        <v>3. Ejecución de la Inversión Pública por tipo de Intervenciones  en la Macro Región</v>
      </c>
      <c r="J3" s="5"/>
      <c r="K3" s="5"/>
      <c r="L3" s="9"/>
      <c r="M3" s="5"/>
      <c r="N3" s="5"/>
      <c r="O3" s="5"/>
    </row>
    <row r="4" spans="1:23" x14ac:dyDescent="0.25">
      <c r="B4" s="9" t="str">
        <f>+C45</f>
        <v>2. Ejecución de la Inversión Pública por Niveles de Gobierno en la Macro Región</v>
      </c>
      <c r="C4" s="5"/>
      <c r="D4" s="5"/>
      <c r="E4" s="5"/>
      <c r="F4" s="5"/>
      <c r="G4" s="9"/>
      <c r="H4" s="5"/>
      <c r="I4" s="5"/>
      <c r="J4" s="5"/>
      <c r="K4" s="5"/>
      <c r="L4" s="9"/>
      <c r="M4" s="5"/>
      <c r="N4" s="5"/>
      <c r="O4" s="5"/>
    </row>
    <row r="5" spans="1:23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3" x14ac:dyDescent="0.25">
      <c r="B6" s="83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84"/>
    </row>
    <row r="7" spans="1:23" x14ac:dyDescent="0.25">
      <c r="B7" s="59"/>
      <c r="C7" s="133" t="s">
        <v>35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85"/>
    </row>
    <row r="8" spans="1:23" s="3" customFormat="1" ht="15" customHeight="1" x14ac:dyDescent="0.25">
      <c r="A8" s="1"/>
      <c r="B8" s="59"/>
      <c r="C8" s="120" t="s">
        <v>107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86"/>
      <c r="P8" s="1"/>
    </row>
    <row r="9" spans="1:23" s="3" customFormat="1" x14ac:dyDescent="0.25">
      <c r="A9" s="1"/>
      <c r="B9" s="5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86"/>
      <c r="P9" s="1"/>
    </row>
    <row r="10" spans="1:23" s="3" customFormat="1" x14ac:dyDescent="0.25">
      <c r="A10" s="1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1"/>
    </row>
    <row r="11" spans="1:23" s="3" customFormat="1" x14ac:dyDescent="0.25">
      <c r="A11" s="1"/>
      <c r="B11" s="59"/>
      <c r="C11" s="60"/>
      <c r="D11" s="60"/>
      <c r="E11" s="121" t="s">
        <v>76</v>
      </c>
      <c r="F11" s="122"/>
      <c r="G11" s="122"/>
      <c r="H11" s="122"/>
      <c r="I11" s="122"/>
      <c r="J11" s="122"/>
      <c r="K11" s="122"/>
      <c r="L11" s="122"/>
      <c r="M11" s="60"/>
      <c r="N11" s="60"/>
      <c r="O11" s="61"/>
      <c r="P11" s="1"/>
      <c r="R11" s="33" t="s">
        <v>41</v>
      </c>
      <c r="S11" s="34" t="s">
        <v>20</v>
      </c>
      <c r="T11" s="35" t="s">
        <v>39</v>
      </c>
      <c r="U11" s="34" t="s">
        <v>40</v>
      </c>
      <c r="V11" s="34" t="s">
        <v>8</v>
      </c>
      <c r="W11" s="110"/>
    </row>
    <row r="12" spans="1:23" s="3" customFormat="1" x14ac:dyDescent="0.25">
      <c r="A12" s="1"/>
      <c r="B12" s="59"/>
      <c r="C12" s="60"/>
      <c r="D12" s="60"/>
      <c r="E12" s="123" t="s">
        <v>12</v>
      </c>
      <c r="F12" s="123"/>
      <c r="G12" s="123"/>
      <c r="H12" s="123"/>
      <c r="I12" s="123"/>
      <c r="J12" s="123"/>
      <c r="K12" s="123"/>
      <c r="L12" s="123"/>
      <c r="M12" s="60"/>
      <c r="N12" s="60"/>
      <c r="O12" s="61"/>
      <c r="P12" s="1"/>
      <c r="R12" s="33" t="s">
        <v>79</v>
      </c>
      <c r="S12" s="35">
        <v>1955.7481929999999</v>
      </c>
      <c r="T12" s="35">
        <v>476.10570599999994</v>
      </c>
      <c r="U12" s="35">
        <f>+S12-T12</f>
        <v>1479.6424870000001</v>
      </c>
      <c r="V12" s="36">
        <f>+T12/S12</f>
        <v>0.24343916446098435</v>
      </c>
      <c r="W12" s="110"/>
    </row>
    <row r="13" spans="1:23" s="3" customFormat="1" x14ac:dyDescent="0.25">
      <c r="A13" s="1"/>
      <c r="B13" s="59"/>
      <c r="C13" s="60"/>
      <c r="D13" s="60"/>
      <c r="E13" s="124" t="s">
        <v>4</v>
      </c>
      <c r="F13" s="125"/>
      <c r="G13" s="128" t="s">
        <v>74</v>
      </c>
      <c r="H13" s="128"/>
      <c r="I13" s="128"/>
      <c r="J13" s="128">
        <v>2017</v>
      </c>
      <c r="K13" s="128"/>
      <c r="L13" s="128"/>
      <c r="M13" s="60"/>
      <c r="N13" s="60"/>
      <c r="O13" s="61"/>
      <c r="P13" s="1"/>
      <c r="R13" s="33" t="s">
        <v>80</v>
      </c>
      <c r="S13" s="35">
        <v>1582.466997</v>
      </c>
      <c r="T13" s="35">
        <v>418.581546</v>
      </c>
      <c r="U13" s="35">
        <f>+S13-T13</f>
        <v>1163.8854510000001</v>
      </c>
      <c r="V13" s="36">
        <f>+T13/S13</f>
        <v>0.26451202255309975</v>
      </c>
      <c r="W13" s="110"/>
    </row>
    <row r="14" spans="1:23" s="3" customFormat="1" x14ac:dyDescent="0.25">
      <c r="A14" s="1"/>
      <c r="B14" s="59"/>
      <c r="C14" s="60"/>
      <c r="D14" s="60"/>
      <c r="E14" s="126"/>
      <c r="F14" s="127"/>
      <c r="G14" s="103" t="s">
        <v>6</v>
      </c>
      <c r="H14" s="103" t="s">
        <v>39</v>
      </c>
      <c r="I14" s="103" t="s">
        <v>8</v>
      </c>
      <c r="J14" s="103" t="s">
        <v>6</v>
      </c>
      <c r="K14" s="103" t="s">
        <v>39</v>
      </c>
      <c r="L14" s="103" t="s">
        <v>8</v>
      </c>
      <c r="M14" s="109" t="s">
        <v>106</v>
      </c>
      <c r="N14" s="108" t="s">
        <v>105</v>
      </c>
      <c r="O14" s="61"/>
      <c r="P14" s="1"/>
      <c r="R14" s="33" t="s">
        <v>81</v>
      </c>
      <c r="S14" s="35">
        <v>1727.944491</v>
      </c>
      <c r="T14" s="35">
        <v>457.65152799999998</v>
      </c>
      <c r="U14" s="35">
        <f>+S14-T14</f>
        <v>1270.2929629999999</v>
      </c>
      <c r="V14" s="36">
        <f>+T14/S14</f>
        <v>0.26485314220663814</v>
      </c>
      <c r="W14" s="110"/>
    </row>
    <row r="15" spans="1:23" s="3" customFormat="1" ht="14.25" customHeight="1" x14ac:dyDescent="0.25">
      <c r="A15" s="1"/>
      <c r="B15" s="59"/>
      <c r="C15" s="60"/>
      <c r="D15" s="60"/>
      <c r="E15" s="10" t="s">
        <v>79</v>
      </c>
      <c r="F15" s="11"/>
      <c r="G15" s="7">
        <f>+Áncash!G19</f>
        <v>1955.7481929999999</v>
      </c>
      <c r="H15" s="7">
        <f>+Áncash!H19</f>
        <v>476.10570599999994</v>
      </c>
      <c r="I15" s="8">
        <f>+H15/G15</f>
        <v>0.24343916446098435</v>
      </c>
      <c r="J15" s="7">
        <f>+Áncash!J19</f>
        <v>1689.0483789999998</v>
      </c>
      <c r="K15" s="7">
        <f>+Áncash!K19</f>
        <v>950.52459799999997</v>
      </c>
      <c r="L15" s="8">
        <f t="shared" ref="L15:L23" si="0">+K15/J15</f>
        <v>0.5627574732718772</v>
      </c>
      <c r="M15" s="102">
        <f>+(I15-L15)*100</f>
        <v>-31.931830881089283</v>
      </c>
      <c r="N15" s="107">
        <f>+G15/$G$23</f>
        <v>0.17714949728810242</v>
      </c>
      <c r="O15" s="61"/>
      <c r="P15" s="1"/>
      <c r="R15" s="33" t="s">
        <v>82</v>
      </c>
      <c r="S15" s="35">
        <v>969.50698499999999</v>
      </c>
      <c r="T15" s="35">
        <v>245.579679</v>
      </c>
      <c r="U15" s="35">
        <f>+S15-T15</f>
        <v>723.92730600000004</v>
      </c>
      <c r="V15" s="36">
        <f>+T15/S15</f>
        <v>0.25330367165946721</v>
      </c>
      <c r="W15" s="110"/>
    </row>
    <row r="16" spans="1:23" s="3" customFormat="1" x14ac:dyDescent="0.25">
      <c r="A16" s="1"/>
      <c r="B16" s="59"/>
      <c r="C16" s="60"/>
      <c r="D16" s="60"/>
      <c r="E16" s="10" t="s">
        <v>80</v>
      </c>
      <c r="F16" s="11"/>
      <c r="G16" s="7">
        <f>+Apurímac!G19</f>
        <v>1582.466997</v>
      </c>
      <c r="H16" s="7">
        <f>+Apurímac!H19</f>
        <v>418.581546</v>
      </c>
      <c r="I16" s="8">
        <f t="shared" ref="I16:I23" si="1">+H16/G16</f>
        <v>0.26451202255309975</v>
      </c>
      <c r="J16" s="7">
        <f>+Apurímac!J19</f>
        <v>1652.4428779999998</v>
      </c>
      <c r="K16" s="7">
        <f>+Apurímac!K19</f>
        <v>1003.3062640000001</v>
      </c>
      <c r="L16" s="8">
        <f t="shared" si="0"/>
        <v>0.6071654744364483</v>
      </c>
      <c r="M16" s="102">
        <f>+(I16-L16)*100</f>
        <v>-34.265345188334855</v>
      </c>
      <c r="N16" s="107">
        <f t="shared" ref="N16:N22" si="2">+G16/$G$23</f>
        <v>0.14333810149840853</v>
      </c>
      <c r="O16" s="61"/>
      <c r="P16" s="1"/>
      <c r="R16" s="33" t="s">
        <v>83</v>
      </c>
      <c r="S16" s="35">
        <v>1518.109876</v>
      </c>
      <c r="T16" s="35">
        <v>358.06772699999999</v>
      </c>
      <c r="U16" s="35">
        <f t="shared" ref="U16:U17" si="3">+S16-T16</f>
        <v>1160.0421489999999</v>
      </c>
      <c r="V16" s="36">
        <f t="shared" ref="V16:V17" si="4">+T16/S16</f>
        <v>0.2358641707433303</v>
      </c>
      <c r="W16" s="110"/>
    </row>
    <row r="17" spans="1:23" s="3" customFormat="1" x14ac:dyDescent="0.25">
      <c r="A17" s="1"/>
      <c r="B17" s="59"/>
      <c r="C17" s="60"/>
      <c r="D17" s="60"/>
      <c r="E17" s="10" t="s">
        <v>81</v>
      </c>
      <c r="F17" s="11"/>
      <c r="G17" s="7">
        <f>+Ayacucho!G19</f>
        <v>1727.944491</v>
      </c>
      <c r="H17" s="7">
        <f>+Ayacucho!H19</f>
        <v>457.65152799999998</v>
      </c>
      <c r="I17" s="8">
        <f t="shared" si="1"/>
        <v>0.26485314220663814</v>
      </c>
      <c r="J17" s="7">
        <f>+Ayacucho!J19</f>
        <v>1823.8202609999998</v>
      </c>
      <c r="K17" s="7">
        <f>+Ayacucho!K19</f>
        <v>1248.4057229999999</v>
      </c>
      <c r="L17" s="8">
        <f t="shared" si="0"/>
        <v>0.68450041360736913</v>
      </c>
      <c r="M17" s="102">
        <f t="shared" ref="M17:M23" si="5">+(I17-L17)*100</f>
        <v>-41.964727140073101</v>
      </c>
      <c r="N17" s="107">
        <f t="shared" si="2"/>
        <v>0.1565152911903501</v>
      </c>
      <c r="O17" s="61"/>
      <c r="P17" s="1"/>
      <c r="R17" s="33" t="s">
        <v>84</v>
      </c>
      <c r="S17" s="35">
        <v>882.57769800000005</v>
      </c>
      <c r="T17" s="35">
        <v>222.17103299999999</v>
      </c>
      <c r="U17" s="35">
        <f t="shared" si="3"/>
        <v>660.40666500000009</v>
      </c>
      <c r="V17" s="36">
        <f t="shared" si="4"/>
        <v>0.25172971569920632</v>
      </c>
      <c r="W17" s="110"/>
    </row>
    <row r="18" spans="1:23" s="3" customFormat="1" x14ac:dyDescent="0.25">
      <c r="A18" s="1"/>
      <c r="B18" s="59"/>
      <c r="C18" s="60"/>
      <c r="D18" s="60"/>
      <c r="E18" s="10" t="s">
        <v>82</v>
      </c>
      <c r="F18" s="11"/>
      <c r="G18" s="7">
        <f>+Huancavelica!G19</f>
        <v>969.50698499999999</v>
      </c>
      <c r="H18" s="7">
        <f>+Huancavelica!H19</f>
        <v>245.579679</v>
      </c>
      <c r="I18" s="8">
        <f t="shared" si="1"/>
        <v>0.25330367165946721</v>
      </c>
      <c r="J18" s="7">
        <f>+Huancavelica!J19</f>
        <v>1241.4041240000001</v>
      </c>
      <c r="K18" s="7">
        <f>+Huancavelica!K19</f>
        <v>880.60422399999993</v>
      </c>
      <c r="L18" s="8">
        <f t="shared" si="0"/>
        <v>0.70936144562058812</v>
      </c>
      <c r="M18" s="102">
        <f t="shared" si="5"/>
        <v>-45.605777396112089</v>
      </c>
      <c r="N18" s="107">
        <f t="shared" si="2"/>
        <v>8.7816864985365659E-2</v>
      </c>
      <c r="O18" s="61"/>
      <c r="P18" s="1"/>
      <c r="R18" s="33" t="s">
        <v>85</v>
      </c>
      <c r="S18" s="33">
        <v>1623.4200519999999</v>
      </c>
      <c r="T18" s="37">
        <v>443.011887</v>
      </c>
      <c r="U18" s="35">
        <f t="shared" ref="U18:U19" si="6">+S18-T18</f>
        <v>1180.4081649999998</v>
      </c>
      <c r="V18" s="36">
        <f t="shared" ref="V18:V19" si="7">+T18/S18</f>
        <v>0.27288802208290081</v>
      </c>
      <c r="W18" s="111"/>
    </row>
    <row r="19" spans="1:23" s="3" customFormat="1" x14ac:dyDescent="0.25">
      <c r="A19" s="1"/>
      <c r="B19" s="59"/>
      <c r="C19" s="60"/>
      <c r="D19" s="60"/>
      <c r="E19" s="10" t="s">
        <v>83</v>
      </c>
      <c r="F19" s="11"/>
      <c r="G19" s="7">
        <f>+Huánuco!G19</f>
        <v>1518.109876</v>
      </c>
      <c r="H19" s="7">
        <f>+Huánuco!H19</f>
        <v>358.06772699999999</v>
      </c>
      <c r="I19" s="8">
        <f t="shared" si="1"/>
        <v>0.2358641707433303</v>
      </c>
      <c r="J19" s="7">
        <f>+Huánuco!J19</f>
        <v>1579.488703</v>
      </c>
      <c r="K19" s="7">
        <f>+Huánuco!K19</f>
        <v>1003.658741</v>
      </c>
      <c r="L19" s="8">
        <f t="shared" si="0"/>
        <v>0.63543268090091554</v>
      </c>
      <c r="M19" s="102">
        <f t="shared" si="5"/>
        <v>-39.956851015758524</v>
      </c>
      <c r="N19" s="107">
        <f t="shared" si="2"/>
        <v>0.13750870501839882</v>
      </c>
      <c r="O19" s="61"/>
      <c r="P19" s="1"/>
      <c r="R19" s="33" t="s">
        <v>86</v>
      </c>
      <c r="S19" s="33">
        <v>780.32586600000002</v>
      </c>
      <c r="T19" s="37">
        <v>176.99907899999999</v>
      </c>
      <c r="U19" s="35">
        <f t="shared" si="6"/>
        <v>603.32678699999997</v>
      </c>
      <c r="V19" s="36">
        <f t="shared" si="7"/>
        <v>0.22682713301214597</v>
      </c>
      <c r="W19" s="111"/>
    </row>
    <row r="20" spans="1:23" s="3" customFormat="1" x14ac:dyDescent="0.25">
      <c r="A20" s="1"/>
      <c r="B20" s="59"/>
      <c r="C20" s="60"/>
      <c r="D20" s="60"/>
      <c r="E20" s="10" t="s">
        <v>84</v>
      </c>
      <c r="F20" s="11"/>
      <c r="G20" s="7">
        <f>+Ica!G19</f>
        <v>882.57769800000005</v>
      </c>
      <c r="H20" s="7">
        <f>+Ica!H19</f>
        <v>222.17103299999999</v>
      </c>
      <c r="I20" s="8">
        <f t="shared" si="1"/>
        <v>0.25172971569920632</v>
      </c>
      <c r="J20" s="7">
        <f>+Ica!J19</f>
        <v>650.61043100000006</v>
      </c>
      <c r="K20" s="7">
        <f>+Ica!K19</f>
        <v>406.92329000000001</v>
      </c>
      <c r="L20" s="8">
        <f t="shared" si="0"/>
        <v>0.62544845672786331</v>
      </c>
      <c r="M20" s="102">
        <f t="shared" si="5"/>
        <v>-37.371874102865696</v>
      </c>
      <c r="N20" s="107">
        <f t="shared" si="2"/>
        <v>7.9942906800574351E-2</v>
      </c>
      <c r="O20" s="61"/>
      <c r="P20" s="1"/>
      <c r="T20" s="111"/>
      <c r="W20" s="111"/>
    </row>
    <row r="21" spans="1:23" s="3" customFormat="1" x14ac:dyDescent="0.25">
      <c r="A21" s="1"/>
      <c r="B21" s="59"/>
      <c r="C21" s="60"/>
      <c r="D21" s="60"/>
      <c r="E21" s="10" t="s">
        <v>85</v>
      </c>
      <c r="F21" s="11"/>
      <c r="G21" s="7">
        <f>+Junín!G19</f>
        <v>1623.4200519999999</v>
      </c>
      <c r="H21" s="7">
        <f>+Junín!H19</f>
        <v>443.011887</v>
      </c>
      <c r="I21" s="8">
        <f t="shared" si="1"/>
        <v>0.27288802208290081</v>
      </c>
      <c r="J21" s="7">
        <f>+Junín!J19</f>
        <v>1701.958357</v>
      </c>
      <c r="K21" s="7">
        <f>+Junín!K19</f>
        <v>1096.836464</v>
      </c>
      <c r="L21" s="8">
        <f t="shared" si="0"/>
        <v>0.64445552353781821</v>
      </c>
      <c r="M21" s="102">
        <f t="shared" si="5"/>
        <v>-37.156750145491742</v>
      </c>
      <c r="N21" s="107">
        <f t="shared" si="2"/>
        <v>0.14704758369638699</v>
      </c>
      <c r="O21" s="61"/>
      <c r="P21" s="1"/>
      <c r="T21" s="111"/>
      <c r="W21" s="111"/>
    </row>
    <row r="22" spans="1:23" s="3" customFormat="1" x14ac:dyDescent="0.25">
      <c r="A22" s="1"/>
      <c r="B22" s="59"/>
      <c r="C22" s="60"/>
      <c r="D22" s="60"/>
      <c r="E22" s="10" t="s">
        <v>86</v>
      </c>
      <c r="F22" s="11"/>
      <c r="G22" s="7">
        <f>+Pasco!G19</f>
        <v>780.32586600000002</v>
      </c>
      <c r="H22" s="7">
        <f>+Pasco!H19</f>
        <v>176.99907899999999</v>
      </c>
      <c r="I22" s="8">
        <f t="shared" si="1"/>
        <v>0.22682713301214597</v>
      </c>
      <c r="J22" s="7">
        <f>+Pasco!J19</f>
        <v>775.41457300000002</v>
      </c>
      <c r="K22" s="7">
        <f>+Pasco!K19</f>
        <v>504.00811900000002</v>
      </c>
      <c r="L22" s="8">
        <f t="shared" si="0"/>
        <v>0.6499853582194669</v>
      </c>
      <c r="M22" s="102">
        <f t="shared" si="5"/>
        <v>-42.315822520732091</v>
      </c>
      <c r="N22" s="107">
        <f t="shared" si="2"/>
        <v>7.068104952241322E-2</v>
      </c>
      <c r="O22" s="61"/>
      <c r="P22" s="1"/>
      <c r="T22" s="111"/>
      <c r="W22" s="111"/>
    </row>
    <row r="23" spans="1:23" s="3" customFormat="1" x14ac:dyDescent="0.25">
      <c r="A23" s="1"/>
      <c r="B23" s="59"/>
      <c r="C23" s="60"/>
      <c r="D23" s="60"/>
      <c r="E23" s="12" t="s">
        <v>104</v>
      </c>
      <c r="F23" s="13"/>
      <c r="G23" s="14">
        <f>SUM(G15:G22)</f>
        <v>11040.100157999999</v>
      </c>
      <c r="H23" s="14">
        <f>SUM(H15:H22)</f>
        <v>2798.1681850000004</v>
      </c>
      <c r="I23" s="16">
        <f t="shared" si="1"/>
        <v>0.25345496371899862</v>
      </c>
      <c r="J23" s="14">
        <f t="shared" ref="J23:K23" si="8">SUM(J15:J22)</f>
        <v>11114.187705999999</v>
      </c>
      <c r="K23" s="14">
        <f t="shared" si="8"/>
        <v>7094.2674229999993</v>
      </c>
      <c r="L23" s="16">
        <f t="shared" si="0"/>
        <v>0.63830732489520181</v>
      </c>
      <c r="M23" s="102">
        <f t="shared" si="5"/>
        <v>-38.485236117620317</v>
      </c>
      <c r="N23" s="60"/>
      <c r="O23" s="61"/>
      <c r="P23" s="1"/>
    </row>
    <row r="24" spans="1:23" s="3" customFormat="1" x14ac:dyDescent="0.25">
      <c r="A24" s="1"/>
      <c r="B24" s="59"/>
      <c r="C24" s="60"/>
      <c r="D24" s="60"/>
      <c r="E24" s="119" t="s">
        <v>103</v>
      </c>
      <c r="F24" s="119"/>
      <c r="G24" s="119"/>
      <c r="H24" s="119"/>
      <c r="I24" s="119"/>
      <c r="J24" s="119"/>
      <c r="K24" s="119"/>
      <c r="L24" s="119"/>
      <c r="M24" s="105"/>
      <c r="N24" s="87"/>
      <c r="O24" s="61"/>
      <c r="P24" s="1"/>
    </row>
    <row r="25" spans="1:23" s="3" customFormat="1" x14ac:dyDescent="0.25">
      <c r="A25" s="1"/>
      <c r="B25" s="59"/>
      <c r="C25" s="60"/>
      <c r="D25" s="60"/>
      <c r="E25" s="60"/>
      <c r="F25" s="88"/>
      <c r="G25" s="88"/>
      <c r="H25" s="88"/>
      <c r="I25" s="88"/>
      <c r="J25" s="88"/>
      <c r="K25" s="88"/>
      <c r="L25" s="60"/>
      <c r="M25" s="89"/>
      <c r="N25" s="60"/>
      <c r="O25" s="61"/>
      <c r="P25" s="1"/>
    </row>
    <row r="26" spans="1:23" s="3" customFormat="1" ht="15" customHeight="1" x14ac:dyDescent="0.25">
      <c r="A26" s="1"/>
      <c r="B26" s="59"/>
      <c r="C26" s="129" t="str">
        <f>+CONCATENATE("Al 18  de julio de los " &amp; FIXED(J36,0)  &amp; "  proyectos presupuestados para el 2018 en esta macro región, " &amp; FIXED(J32,0) &amp; " no cuentan con ningún avance en ejecución del gasto, mientras que " &amp; FIXED(J33,0) &amp; " (" &amp; FIXED(K33*100,1) &amp; "% de proyectos) no superan el 50,0% de ejecución, " &amp; FIXED(J34,0) &amp; " proyectos (" &amp; FIXED(K34*100,1) &amp; "% del total) tienen un nivel de ejecución mayor al 50,0% pero no culminan al 100% y " &amp; FIXED(J35,0) &amp; " proyectos por S/ " &amp; FIXED(I35,1) &amp; " millones se han ejecutado al 100,0%.")</f>
        <v>Al 18  de julio de los 12,104  proyectos presupuestados para el 2018 en esta macro región, 4,996 no cuentan con ningún avance en ejecución del gasto, mientras que 3,006 (24.8% de proyectos) no superan el 50,0% de ejecución, 2,327 proyectos (19.2% del total) tienen un nivel de ejecución mayor al 50,0% pero no culminan al 100% y 1,775 proyectos por S/ 274.8 millones se han ejecutado al 100,0%.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61"/>
      <c r="P26" s="1"/>
    </row>
    <row r="27" spans="1:23" s="3" customFormat="1" x14ac:dyDescent="0.25">
      <c r="A27" s="1"/>
      <c r="B27" s="5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61"/>
      <c r="P27" s="1"/>
      <c r="R27" s="33"/>
      <c r="S27" s="33"/>
      <c r="T27" s="33"/>
      <c r="U27" s="33"/>
      <c r="V27" s="33"/>
    </row>
    <row r="28" spans="1:23" s="3" customFormat="1" ht="15" customHeight="1" x14ac:dyDescent="0.25">
      <c r="A28" s="1"/>
      <c r="B28" s="5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61"/>
      <c r="P28" s="1"/>
      <c r="R28" s="33"/>
      <c r="S28" s="33"/>
      <c r="T28" s="33"/>
      <c r="U28" s="33"/>
      <c r="V28" s="33"/>
    </row>
    <row r="29" spans="1:23" s="3" customFormat="1" x14ac:dyDescent="0.25">
      <c r="A29" s="1"/>
      <c r="B29" s="59"/>
      <c r="C29" s="90"/>
      <c r="D29" s="90"/>
      <c r="E29" s="130" t="s">
        <v>72</v>
      </c>
      <c r="F29" s="130"/>
      <c r="G29" s="130"/>
      <c r="H29" s="130"/>
      <c r="I29" s="130"/>
      <c r="J29" s="130"/>
      <c r="K29" s="130"/>
      <c r="L29" s="130"/>
      <c r="M29" s="90"/>
      <c r="N29" s="90"/>
      <c r="O29" s="61"/>
      <c r="P29" s="1"/>
      <c r="R29" s="33"/>
      <c r="S29" s="33" t="s">
        <v>108</v>
      </c>
      <c r="T29" s="33" t="s">
        <v>42</v>
      </c>
      <c r="U29" s="33"/>
      <c r="V29" s="33"/>
    </row>
    <row r="30" spans="1:23" s="3" customFormat="1" x14ac:dyDescent="0.25">
      <c r="A30" s="1"/>
      <c r="B30" s="59"/>
      <c r="C30" s="60"/>
      <c r="D30" s="60"/>
      <c r="E30" s="5"/>
      <c r="F30" s="131" t="s">
        <v>33</v>
      </c>
      <c r="G30" s="131"/>
      <c r="H30" s="131"/>
      <c r="I30" s="131"/>
      <c r="J30" s="131"/>
      <c r="K30" s="131"/>
      <c r="L30" s="5"/>
      <c r="M30" s="27"/>
      <c r="N30" s="27"/>
      <c r="O30" s="61"/>
      <c r="P30" s="1"/>
      <c r="R30" s="33" t="s">
        <v>79</v>
      </c>
      <c r="S30" s="39">
        <v>1955.7481929999999</v>
      </c>
      <c r="T30" s="38">
        <v>0.24343916446098435</v>
      </c>
      <c r="U30" s="33"/>
      <c r="V30" s="33"/>
    </row>
    <row r="31" spans="1:23" s="3" customFormat="1" x14ac:dyDescent="0.25">
      <c r="A31" s="1"/>
      <c r="B31" s="59"/>
      <c r="C31" s="60"/>
      <c r="D31" s="60"/>
      <c r="E31" s="27"/>
      <c r="F31" s="29" t="s">
        <v>25</v>
      </c>
      <c r="G31" s="19" t="s">
        <v>18</v>
      </c>
      <c r="H31" s="19" t="s">
        <v>20</v>
      </c>
      <c r="I31" s="19" t="s">
        <v>7</v>
      </c>
      <c r="J31" s="19" t="s">
        <v>24</v>
      </c>
      <c r="K31" s="19" t="s">
        <v>3</v>
      </c>
      <c r="L31" s="27"/>
      <c r="M31" s="27" t="s">
        <v>36</v>
      </c>
      <c r="N31" s="27"/>
      <c r="O31" s="61"/>
      <c r="P31" s="1"/>
      <c r="R31" s="33" t="s">
        <v>80</v>
      </c>
      <c r="S31" s="39">
        <v>1582.466997</v>
      </c>
      <c r="T31" s="38">
        <v>0.26451202255309975</v>
      </c>
      <c r="U31" s="33"/>
      <c r="V31" s="33"/>
    </row>
    <row r="32" spans="1:23" s="3" customFormat="1" x14ac:dyDescent="0.25">
      <c r="A32" s="1"/>
      <c r="B32" s="59"/>
      <c r="C32" s="60"/>
      <c r="D32" s="60"/>
      <c r="E32" s="27"/>
      <c r="F32" s="30" t="s">
        <v>26</v>
      </c>
      <c r="G32" s="23">
        <f>+I32/H32</f>
        <v>0</v>
      </c>
      <c r="H32" s="18">
        <f>+Áncash!H59+Apurímac!H59+Ayacucho!H59+Huancavelica!H59+Huánuco!H59+Ica!H59+Junín!H59+Pasco!H59</f>
        <v>2783.2453390000001</v>
      </c>
      <c r="I32" s="18">
        <f>+Áncash!I59+Apurímac!I59+Ayacucho!I59+Huancavelica!I59+Huánuco!I59+Ica!I59+Junín!I59+Pasco!I59</f>
        <v>0</v>
      </c>
      <c r="J32" s="113">
        <f>+Áncash!J59+Apurímac!J59+Ayacucho!J59+Huancavelica!J59+Huánuco!J59+Ica!J59+Junín!J59+Pasco!J59</f>
        <v>4996</v>
      </c>
      <c r="K32" s="23">
        <f>+J32/J$36</f>
        <v>0.41275611368142762</v>
      </c>
      <c r="L32" s="27"/>
      <c r="M32" s="32">
        <f>SUM(J33:J35)</f>
        <v>7108</v>
      </c>
      <c r="N32" s="27"/>
      <c r="O32" s="61"/>
      <c r="P32" s="1"/>
      <c r="R32" s="33" t="s">
        <v>81</v>
      </c>
      <c r="S32" s="39">
        <v>1727.944491</v>
      </c>
      <c r="T32" s="38">
        <v>0.26485314220663814</v>
      </c>
      <c r="U32" s="33"/>
      <c r="V32" s="33"/>
    </row>
    <row r="33" spans="1:22" s="3" customFormat="1" x14ac:dyDescent="0.25">
      <c r="A33" s="1"/>
      <c r="B33" s="59"/>
      <c r="C33" s="60"/>
      <c r="D33" s="60"/>
      <c r="E33" s="27"/>
      <c r="F33" s="30" t="s">
        <v>27</v>
      </c>
      <c r="G33" s="23">
        <f t="shared" ref="G33:G36" si="9">+I33/H33</f>
        <v>0.18781835133148306</v>
      </c>
      <c r="H33" s="18">
        <f>+Áncash!H60+Apurímac!H60+Ayacucho!H60+Huancavelica!H60+Huánuco!H60+Ica!H60+Junín!H60+Pasco!H60</f>
        <v>6028.1544640000011</v>
      </c>
      <c r="I33" s="18">
        <f>+Áncash!I60+Apurímac!I60+Ayacucho!I60+Huancavelica!I60+Huánuco!I60+Ica!I60+Junín!I60+Pasco!I60</f>
        <v>1132.1980330000001</v>
      </c>
      <c r="J33" s="113">
        <f>+Áncash!J60+Apurímac!J60+Ayacucho!J60+Huancavelica!J60+Huánuco!J60+Ica!J60+Junín!J60+Pasco!J60</f>
        <v>3006</v>
      </c>
      <c r="K33" s="23">
        <f t="shared" ref="K33:K35" si="10">+J33/J$36</f>
        <v>0.24834765366820885</v>
      </c>
      <c r="L33" s="27"/>
      <c r="M33" s="27"/>
      <c r="N33" s="27"/>
      <c r="O33" s="61"/>
      <c r="P33" s="1"/>
      <c r="R33" s="33" t="s">
        <v>82</v>
      </c>
      <c r="S33" s="39">
        <v>969.50698499999999</v>
      </c>
      <c r="T33" s="38">
        <v>0.25330367165946721</v>
      </c>
      <c r="U33" s="33"/>
      <c r="V33" s="33"/>
    </row>
    <row r="34" spans="1:22" s="3" customFormat="1" x14ac:dyDescent="0.25">
      <c r="A34" s="1"/>
      <c r="B34" s="59"/>
      <c r="C34" s="60"/>
      <c r="D34" s="60"/>
      <c r="E34" s="27"/>
      <c r="F34" s="30" t="s">
        <v>28</v>
      </c>
      <c r="G34" s="23">
        <f t="shared" si="9"/>
        <v>0.71227990271871666</v>
      </c>
      <c r="H34" s="18">
        <f>+Áncash!H61+Apurímac!H61+Ayacucho!H61+Huancavelica!H61+Huánuco!H61+Ica!H61+Junín!H61+Pasco!H61</f>
        <v>1953.1086889999997</v>
      </c>
      <c r="I34" s="18">
        <f>+Áncash!I61+Apurímac!I61+Ayacucho!I61+Huancavelica!I61+Huánuco!I61+Ica!I61+Junín!I61+Pasco!I61</f>
        <v>1391.160067</v>
      </c>
      <c r="J34" s="113">
        <f>+Áncash!J61+Apurímac!J61+Ayacucho!J61+Huancavelica!J61+Huánuco!J61+Ica!J61+Junín!J61+Pasco!J61</f>
        <v>2327</v>
      </c>
      <c r="K34" s="23">
        <f t="shared" si="10"/>
        <v>0.19225049570389954</v>
      </c>
      <c r="L34" s="27"/>
      <c r="M34" s="27"/>
      <c r="N34" s="27"/>
      <c r="O34" s="61"/>
      <c r="P34" s="1"/>
      <c r="R34" s="33" t="s">
        <v>83</v>
      </c>
      <c r="S34" s="39">
        <v>1518.109876</v>
      </c>
      <c r="T34" s="38">
        <v>0.2358641707433303</v>
      </c>
      <c r="U34" s="33"/>
      <c r="V34" s="33"/>
    </row>
    <row r="35" spans="1:22" x14ac:dyDescent="0.25">
      <c r="B35" s="59"/>
      <c r="C35" s="60"/>
      <c r="D35" s="60"/>
      <c r="E35" s="27"/>
      <c r="F35" s="30" t="s">
        <v>29</v>
      </c>
      <c r="G35" s="23">
        <f t="shared" si="9"/>
        <v>0.99716438449920319</v>
      </c>
      <c r="H35" s="18">
        <f>+Áncash!H62+Apurímac!H62+Ayacucho!H62+Huancavelica!H62+Huánuco!H62+Ica!H62+Junín!H62+Pasco!H62</f>
        <v>275.59166600000009</v>
      </c>
      <c r="I35" s="18">
        <f>+Áncash!I62+Apurímac!I62+Ayacucho!I62+Huancavelica!I62+Huánuco!I62+Ica!I62+Junín!I62+Pasco!I62</f>
        <v>274.81019400000008</v>
      </c>
      <c r="J35" s="113">
        <f>+Áncash!J62+Apurímac!J62+Ayacucho!J62+Huancavelica!J62+Huánuco!J62+Ica!J62+Junín!J62+Pasco!J62</f>
        <v>1775</v>
      </c>
      <c r="K35" s="23">
        <f t="shared" si="10"/>
        <v>0.14664573694646399</v>
      </c>
      <c r="L35" s="27"/>
      <c r="M35" s="27"/>
      <c r="N35" s="27"/>
      <c r="O35" s="61"/>
      <c r="R35" s="33" t="s">
        <v>84</v>
      </c>
      <c r="S35" s="39">
        <v>882.57769800000005</v>
      </c>
      <c r="T35" s="38">
        <v>0.25172971569920632</v>
      </c>
      <c r="U35" s="33"/>
      <c r="V35" s="33"/>
    </row>
    <row r="36" spans="1:22" x14ac:dyDescent="0.25">
      <c r="B36" s="59"/>
      <c r="C36" s="60"/>
      <c r="D36" s="60"/>
      <c r="E36" s="27"/>
      <c r="F36" s="31" t="s">
        <v>0</v>
      </c>
      <c r="G36" s="22">
        <f t="shared" si="9"/>
        <v>0.2534549735920974</v>
      </c>
      <c r="H36" s="15">
        <f t="shared" ref="H36:J36" si="11">SUM(H32:H35)</f>
        <v>11040.100158000001</v>
      </c>
      <c r="I36" s="15">
        <f t="shared" si="11"/>
        <v>2798.1682940000005</v>
      </c>
      <c r="J36" s="28">
        <f t="shared" si="11"/>
        <v>12104</v>
      </c>
      <c r="K36" s="22">
        <f>SUM(K32:K35)</f>
        <v>1</v>
      </c>
      <c r="L36" s="27"/>
      <c r="M36" s="27"/>
      <c r="N36" s="27"/>
      <c r="O36" s="61"/>
      <c r="R36" s="33" t="s">
        <v>85</v>
      </c>
      <c r="S36" s="39">
        <v>1623.4200519999999</v>
      </c>
      <c r="T36" s="38">
        <v>0.27288802208290081</v>
      </c>
      <c r="U36" s="33"/>
      <c r="V36" s="33"/>
    </row>
    <row r="37" spans="1:22" x14ac:dyDescent="0.25">
      <c r="B37" s="59"/>
      <c r="C37" s="60"/>
      <c r="D37" s="60"/>
      <c r="E37" s="5"/>
      <c r="F37" s="119" t="s">
        <v>102</v>
      </c>
      <c r="G37" s="119"/>
      <c r="H37" s="119"/>
      <c r="I37" s="119"/>
      <c r="J37" s="119"/>
      <c r="K37" s="119"/>
      <c r="L37" s="5"/>
      <c r="M37" s="60"/>
      <c r="N37" s="60"/>
      <c r="O37" s="61"/>
      <c r="R37" s="33" t="s">
        <v>86</v>
      </c>
      <c r="S37" s="39">
        <v>780.32586600000002</v>
      </c>
      <c r="T37" s="38">
        <v>0.22682713301214597</v>
      </c>
      <c r="U37" s="33"/>
      <c r="V37" s="33"/>
    </row>
    <row r="38" spans="1:22" x14ac:dyDescent="0.25">
      <c r="B38" s="59"/>
      <c r="C38" s="60"/>
      <c r="D38" s="60"/>
      <c r="E38" s="60"/>
      <c r="F38" s="91"/>
      <c r="G38" s="92"/>
      <c r="H38" s="92"/>
      <c r="I38" s="93"/>
      <c r="J38" s="94"/>
      <c r="K38" s="95"/>
      <c r="L38" s="60"/>
      <c r="M38" s="60"/>
      <c r="N38" s="60"/>
      <c r="O38" s="61"/>
      <c r="R38" s="33"/>
      <c r="S38" s="33"/>
      <c r="T38" s="33"/>
      <c r="U38" s="33"/>
      <c r="V38" s="33"/>
    </row>
    <row r="39" spans="1:22" x14ac:dyDescent="0.25">
      <c r="B39" s="59"/>
      <c r="C39" s="60"/>
      <c r="D39" s="60"/>
      <c r="E39" s="60"/>
      <c r="F39" s="96"/>
      <c r="G39" s="97"/>
      <c r="H39" s="97"/>
      <c r="I39" s="98"/>
      <c r="J39" s="99"/>
      <c r="K39" s="95"/>
      <c r="L39" s="60"/>
      <c r="M39" s="60"/>
      <c r="N39" s="60"/>
      <c r="O39" s="61"/>
      <c r="R39" s="33"/>
      <c r="S39" s="33"/>
      <c r="T39" s="33"/>
      <c r="U39" s="33"/>
      <c r="V39" s="33"/>
    </row>
    <row r="40" spans="1:22" x14ac:dyDescent="0.25">
      <c r="B40" s="59"/>
      <c r="C40" s="60"/>
      <c r="D40" s="60"/>
      <c r="E40" s="60"/>
      <c r="F40" s="88"/>
      <c r="G40" s="88"/>
      <c r="H40" s="88"/>
      <c r="I40" s="88"/>
      <c r="J40" s="88"/>
      <c r="K40" s="95"/>
      <c r="L40" s="60"/>
      <c r="M40" s="60"/>
      <c r="N40" s="60"/>
      <c r="O40" s="61"/>
    </row>
    <row r="41" spans="1:22" x14ac:dyDescent="0.25">
      <c r="B41" s="59"/>
      <c r="C41" s="60"/>
      <c r="D41" s="60"/>
      <c r="E41" s="60"/>
      <c r="F41" s="95"/>
      <c r="G41" s="95"/>
      <c r="H41" s="95"/>
      <c r="I41" s="95"/>
      <c r="J41" s="95"/>
      <c r="K41" s="95"/>
      <c r="L41" s="60"/>
      <c r="M41" s="60"/>
      <c r="N41" s="60"/>
      <c r="O41" s="61"/>
    </row>
    <row r="42" spans="1:22" x14ac:dyDescent="0.25"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5"/>
    </row>
    <row r="43" spans="1:22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22" x14ac:dyDescent="0.25"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8"/>
    </row>
    <row r="45" spans="1:22" x14ac:dyDescent="0.25">
      <c r="B45" s="49"/>
      <c r="C45" s="133" t="s">
        <v>37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50"/>
    </row>
    <row r="46" spans="1:22" x14ac:dyDescent="0.25">
      <c r="B46" s="49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50"/>
    </row>
    <row r="47" spans="1:22" ht="15" customHeight="1" x14ac:dyDescent="0.25">
      <c r="B47" s="59"/>
      <c r="C47" s="120" t="s">
        <v>101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86"/>
    </row>
    <row r="48" spans="1:22" x14ac:dyDescent="0.25">
      <c r="B48" s="59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86"/>
      <c r="R48" s="33"/>
      <c r="S48" s="33"/>
      <c r="T48" s="33"/>
      <c r="U48" s="33"/>
    </row>
    <row r="49" spans="2:21" x14ac:dyDescent="0.25">
      <c r="B49" s="5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61"/>
      <c r="R49" s="40" t="s">
        <v>43</v>
      </c>
      <c r="S49" s="40" t="s">
        <v>6</v>
      </c>
      <c r="T49" s="40" t="s">
        <v>55</v>
      </c>
      <c r="U49" s="33" t="s">
        <v>44</v>
      </c>
    </row>
    <row r="50" spans="2:21" x14ac:dyDescent="0.25">
      <c r="B50" s="49"/>
      <c r="C50" s="27"/>
      <c r="D50" s="27"/>
      <c r="E50" s="121" t="s">
        <v>56</v>
      </c>
      <c r="F50" s="122"/>
      <c r="G50" s="122"/>
      <c r="H50" s="122"/>
      <c r="I50" s="122"/>
      <c r="J50" s="122"/>
      <c r="K50" s="122"/>
      <c r="L50" s="122"/>
      <c r="M50" s="27"/>
      <c r="N50" s="27"/>
      <c r="O50" s="44"/>
      <c r="R50" s="33" t="s">
        <v>13</v>
      </c>
      <c r="S50" s="39">
        <v>5373.7207120000003</v>
      </c>
      <c r="T50" s="39">
        <v>1326.922532</v>
      </c>
      <c r="U50" s="41">
        <v>0.55922897196560084</v>
      </c>
    </row>
    <row r="51" spans="2:21" x14ac:dyDescent="0.25">
      <c r="B51" s="49"/>
      <c r="C51" s="27"/>
      <c r="D51" s="27"/>
      <c r="E51" s="123" t="s">
        <v>12</v>
      </c>
      <c r="F51" s="123"/>
      <c r="G51" s="123"/>
      <c r="H51" s="123"/>
      <c r="I51" s="123"/>
      <c r="J51" s="123"/>
      <c r="K51" s="123"/>
      <c r="L51" s="123"/>
      <c r="M51" s="27"/>
      <c r="N51" s="27"/>
      <c r="O51" s="44"/>
      <c r="R51" s="33" t="s">
        <v>14</v>
      </c>
      <c r="S51" s="39">
        <v>4647.5031909999998</v>
      </c>
      <c r="T51" s="39">
        <v>1209.835853</v>
      </c>
      <c r="U51" s="41">
        <v>0.58350747706002781</v>
      </c>
    </row>
    <row r="52" spans="2:21" x14ac:dyDescent="0.25">
      <c r="B52" s="59"/>
      <c r="C52" s="60"/>
      <c r="D52" s="60"/>
      <c r="E52" s="124" t="s">
        <v>11</v>
      </c>
      <c r="F52" s="125"/>
      <c r="G52" s="128" t="s">
        <v>74</v>
      </c>
      <c r="H52" s="128"/>
      <c r="I52" s="128"/>
      <c r="J52" s="128">
        <v>2017</v>
      </c>
      <c r="K52" s="128"/>
      <c r="L52" s="128"/>
      <c r="M52" s="60"/>
      <c r="N52" s="60"/>
      <c r="O52" s="61"/>
      <c r="R52" s="33" t="s">
        <v>23</v>
      </c>
      <c r="S52" s="39">
        <v>578.98596999999995</v>
      </c>
      <c r="T52" s="39">
        <v>135.69161800000001</v>
      </c>
      <c r="U52" s="41">
        <v>0.40458322408161312</v>
      </c>
    </row>
    <row r="53" spans="2:21" x14ac:dyDescent="0.25">
      <c r="B53" s="59"/>
      <c r="C53" s="60"/>
      <c r="D53" s="60"/>
      <c r="E53" s="126"/>
      <c r="F53" s="127"/>
      <c r="G53" s="103" t="s">
        <v>6</v>
      </c>
      <c r="H53" s="103" t="s">
        <v>7</v>
      </c>
      <c r="I53" s="103" t="s">
        <v>8</v>
      </c>
      <c r="J53" s="103" t="s">
        <v>6</v>
      </c>
      <c r="K53" s="103" t="s">
        <v>7</v>
      </c>
      <c r="L53" s="103" t="s">
        <v>8</v>
      </c>
      <c r="M53" s="60"/>
      <c r="N53" s="60"/>
      <c r="O53" s="61"/>
      <c r="R53" s="33" t="s">
        <v>15</v>
      </c>
      <c r="S53" s="39">
        <v>439.89028500000001</v>
      </c>
      <c r="T53" s="39">
        <v>125.71818300000001</v>
      </c>
      <c r="U53" s="41">
        <v>0.61219287281502377</v>
      </c>
    </row>
    <row r="54" spans="2:21" x14ac:dyDescent="0.25">
      <c r="B54" s="49"/>
      <c r="C54" s="60"/>
      <c r="D54" s="60"/>
      <c r="E54" s="10" t="s">
        <v>9</v>
      </c>
      <c r="F54" s="11"/>
      <c r="G54" s="7">
        <f>+Áncash!G16+Apurímac!G16+Ayacucho!G16+Huancavelica!G16+Huánuco!G16+Ica!G16+Junín!G16+Pasco!G16</f>
        <v>2866.6614209999998</v>
      </c>
      <c r="H54" s="7">
        <f>+Áncash!H16+Apurímac!H16+Ayacucho!H16+Huancavelica!H16+Huánuco!H16+Ica!H16+Junín!H16+Pasco!H16</f>
        <v>678.18576800000005</v>
      </c>
      <c r="I54" s="8">
        <f>+H54/G54</f>
        <v>0.23657686360582592</v>
      </c>
      <c r="J54" s="7">
        <f>+Áncash!J16+Apurímac!J16+Ayacucho!J16+Huancavelica!J16+Huánuco!J16+Ica!J16+Junín!J16+Pasco!J16</f>
        <v>2238.961405</v>
      </c>
      <c r="K54" s="7">
        <f>+Áncash!K16+Apurímac!K16+Ayacucho!K16+Huancavelica!K16+Huánuco!K16+Ica!K16+Junín!K16+Pasco!K16</f>
        <v>1742.0534080000002</v>
      </c>
      <c r="L54" s="8">
        <f t="shared" ref="L54:L57" si="12">+K54/J54</f>
        <v>0.77806316987406943</v>
      </c>
      <c r="M54" s="60"/>
      <c r="N54" s="60"/>
      <c r="O54" s="44"/>
      <c r="R54" s="33"/>
      <c r="S54" s="33"/>
      <c r="T54" s="33"/>
      <c r="U54" s="33"/>
    </row>
    <row r="55" spans="2:21" x14ac:dyDescent="0.25">
      <c r="B55" s="49"/>
      <c r="C55" s="60"/>
      <c r="D55" s="60"/>
      <c r="E55" s="10" t="s">
        <v>10</v>
      </c>
      <c r="F55" s="11"/>
      <c r="G55" s="7">
        <f>+Áncash!G17+Apurímac!G17+Ayacucho!G17+Huancavelica!G17+Huánuco!G17+Ica!G17+Junín!G17+Pasco!G17</f>
        <v>2861.1788710000001</v>
      </c>
      <c r="H55" s="7">
        <f>+Áncash!H17+Apurímac!H17+Ayacucho!H17+Huancavelica!H17+Huánuco!H17+Ica!H17+Junín!H17+Pasco!H17</f>
        <v>677.32959399999993</v>
      </c>
      <c r="I55" s="8">
        <f>+H55/G55</f>
        <v>0.23673095061102173</v>
      </c>
      <c r="J55" s="7">
        <f>+Áncash!J17+Apurímac!J17+Ayacucho!J17+Huancavelica!J17+Huánuco!J17+Ica!J17+Junín!J17+Pasco!J17</f>
        <v>2430.610533</v>
      </c>
      <c r="K55" s="7">
        <f>+Áncash!K17+Apurímac!K17+Ayacucho!K17+Huancavelica!K17+Huánuco!K17+Ica!K17+Junín!K17+Pasco!K17</f>
        <v>1524.8336510000001</v>
      </c>
      <c r="L55" s="8">
        <f t="shared" si="12"/>
        <v>0.62734594057648652</v>
      </c>
      <c r="M55" s="60"/>
      <c r="N55" s="60"/>
      <c r="O55" s="44"/>
    </row>
    <row r="56" spans="2:21" x14ac:dyDescent="0.25">
      <c r="B56" s="49"/>
      <c r="C56" s="60"/>
      <c r="D56" s="60"/>
      <c r="E56" s="10" t="s">
        <v>5</v>
      </c>
      <c r="F56" s="11"/>
      <c r="G56" s="7">
        <f>+Áncash!G18+Apurímac!G18+Ayacucho!G18+Huancavelica!G18+Huánuco!G18+Ica!G18+Junín!G18+Pasco!G18</f>
        <v>5312.2598659999994</v>
      </c>
      <c r="H56" s="7">
        <f>+Áncash!H18+Apurímac!H18+Ayacucho!H18+Huancavelica!H18+Huánuco!H18+Ica!H18+Junín!H18+Pasco!H18</f>
        <v>1442.6528229999999</v>
      </c>
      <c r="I56" s="8">
        <f>+H56/G56</f>
        <v>0.27157045389164702</v>
      </c>
      <c r="J56" s="7">
        <f>+Áncash!J18+Apurímac!J18+Ayacucho!J18+Huancavelica!J18+Huánuco!J18+Ica!J18+Junín!J18+Pasco!J18</f>
        <v>6444.6157679999997</v>
      </c>
      <c r="K56" s="7">
        <f>+Áncash!K18+Apurímac!K18+Ayacucho!K18+Huancavelica!K18+Huánuco!K18+Ica!K18+Junín!K18+Pasco!K18</f>
        <v>3827.3803640000006</v>
      </c>
      <c r="L56" s="8">
        <f t="shared" si="12"/>
        <v>0.59388806125640858</v>
      </c>
      <c r="M56" s="60"/>
      <c r="N56" s="60"/>
      <c r="O56" s="44"/>
    </row>
    <row r="57" spans="2:21" x14ac:dyDescent="0.25">
      <c r="B57" s="49"/>
      <c r="C57" s="60"/>
      <c r="D57" s="60"/>
      <c r="E57" s="12" t="s">
        <v>0</v>
      </c>
      <c r="F57" s="13"/>
      <c r="G57" s="14">
        <f t="shared" ref="G57" si="13">SUM(G54:G56)</f>
        <v>11040.100157999999</v>
      </c>
      <c r="H57" s="15">
        <f>SUM(H54:H56)</f>
        <v>2798.168185</v>
      </c>
      <c r="I57" s="16">
        <f t="shared" ref="I57" si="14">+H57/G57</f>
        <v>0.25345496371899856</v>
      </c>
      <c r="J57" s="14">
        <f t="shared" ref="J57:K57" si="15">SUM(J54:J56)</f>
        <v>11114.187706000001</v>
      </c>
      <c r="K57" s="14">
        <f t="shared" si="15"/>
        <v>7094.2674230000011</v>
      </c>
      <c r="L57" s="16">
        <f t="shared" si="12"/>
        <v>0.63830732489520192</v>
      </c>
      <c r="M57" s="60"/>
      <c r="N57" s="60"/>
      <c r="O57" s="44"/>
    </row>
    <row r="58" spans="2:21" x14ac:dyDescent="0.25">
      <c r="B58" s="49"/>
      <c r="C58" s="60"/>
      <c r="D58" s="60"/>
      <c r="E58" s="119" t="s">
        <v>100</v>
      </c>
      <c r="F58" s="119"/>
      <c r="G58" s="119"/>
      <c r="H58" s="119"/>
      <c r="I58" s="119"/>
      <c r="J58" s="119"/>
      <c r="K58" s="119"/>
      <c r="L58" s="119"/>
      <c r="M58" s="60"/>
      <c r="N58" s="60"/>
      <c r="O58" s="44"/>
    </row>
    <row r="59" spans="2:21" x14ac:dyDescent="0.25">
      <c r="B59" s="49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44"/>
    </row>
    <row r="60" spans="2:21" x14ac:dyDescent="0.25"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4"/>
    </row>
    <row r="61" spans="2:2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  <row r="62" spans="2:2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3" spans="2:21" x14ac:dyDescent="0.25"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8"/>
    </row>
    <row r="64" spans="2:21" x14ac:dyDescent="0.25">
      <c r="B64" s="49"/>
      <c r="C64" s="133" t="s">
        <v>38</v>
      </c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50"/>
      <c r="Q64" s="33"/>
      <c r="R64" s="40" t="s">
        <v>43</v>
      </c>
      <c r="S64" s="40" t="s">
        <v>20</v>
      </c>
      <c r="T64" s="40" t="s">
        <v>39</v>
      </c>
      <c r="U64" s="33" t="s">
        <v>44</v>
      </c>
    </row>
    <row r="65" spans="2:21" x14ac:dyDescent="0.25">
      <c r="B65" s="49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50"/>
      <c r="Q65" s="33"/>
      <c r="R65" s="33" t="s">
        <v>45</v>
      </c>
      <c r="S65" s="37">
        <v>2671.0878099999995</v>
      </c>
      <c r="T65" s="39">
        <v>678.18576800000005</v>
      </c>
      <c r="U65" s="37">
        <f>+S65-T65</f>
        <v>1992.9020419999995</v>
      </c>
    </row>
    <row r="66" spans="2:21" ht="15" customHeight="1" x14ac:dyDescent="0.25">
      <c r="B66" s="49"/>
      <c r="C66" s="120" t="str">
        <f>+CONCATENATE("El avance del presupuesto para proyectos productivos se encuentra al " &amp; FIXED(K72*100,1) &amp; "%, mientras que para los proyectos del tipo social se registra un avance del " &amp; FIXED(K73*100,1) &amp;"% al 18 de julio del 2018. Cabe resaltar que estos dos tipos de proyectos absorben el " &amp; FIXED(SUM(I72:I73)*100,1) &amp; "% del presupuesto total en esta región.")</f>
        <v>El avance del presupuesto para proyectos productivos se encuentra al 24.7%, mientras que para los proyectos del tipo social se registra un avance del 26.0% al 18 de julio del 2018. Cabe resaltar que estos dos tipos de proyectos absorben el 90.8% del presupuesto total en esta región.</v>
      </c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51"/>
      <c r="Q66" s="33"/>
      <c r="R66" s="33" t="s">
        <v>46</v>
      </c>
      <c r="S66" s="37">
        <v>2551.2454660000003</v>
      </c>
      <c r="T66" s="39">
        <v>677.32959399999993</v>
      </c>
      <c r="U66" s="37">
        <f>+S66-T66</f>
        <v>1873.9158720000005</v>
      </c>
    </row>
    <row r="67" spans="2:21" x14ac:dyDescent="0.25">
      <c r="B67" s="49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51"/>
      <c r="Q67" s="33"/>
      <c r="R67" s="33" t="s">
        <v>47</v>
      </c>
      <c r="S67" s="37">
        <v>3913.8779480000003</v>
      </c>
      <c r="T67" s="39">
        <v>1442.6528229999999</v>
      </c>
      <c r="U67" s="37">
        <f>+S67-T67</f>
        <v>2471.2251250000004</v>
      </c>
    </row>
    <row r="68" spans="2:21" x14ac:dyDescent="0.25">
      <c r="B68" s="4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44"/>
      <c r="T68" s="111"/>
      <c r="U68" s="112"/>
    </row>
    <row r="69" spans="2:21" x14ac:dyDescent="0.25">
      <c r="B69" s="49"/>
      <c r="C69" s="27"/>
      <c r="D69" s="27"/>
      <c r="E69" s="134" t="s">
        <v>58</v>
      </c>
      <c r="F69" s="134"/>
      <c r="G69" s="134"/>
      <c r="H69" s="134"/>
      <c r="I69" s="134"/>
      <c r="J69" s="134"/>
      <c r="K69" s="134"/>
      <c r="L69" s="134"/>
      <c r="M69" s="27"/>
      <c r="N69" s="27"/>
      <c r="O69" s="44"/>
      <c r="T69" s="111"/>
      <c r="U69" s="112"/>
    </row>
    <row r="70" spans="2:21" x14ac:dyDescent="0.25">
      <c r="B70" s="49"/>
      <c r="C70" s="27"/>
      <c r="D70" s="27"/>
      <c r="E70" s="5"/>
      <c r="F70" s="131" t="s">
        <v>1</v>
      </c>
      <c r="G70" s="131"/>
      <c r="H70" s="131"/>
      <c r="I70" s="131"/>
      <c r="J70" s="131"/>
      <c r="K70" s="131"/>
      <c r="L70" s="5"/>
      <c r="M70" s="27"/>
      <c r="N70" s="27"/>
      <c r="O70" s="44"/>
      <c r="T70" s="111"/>
      <c r="U70" s="112"/>
    </row>
    <row r="71" spans="2:21" x14ac:dyDescent="0.25">
      <c r="B71" s="49"/>
      <c r="C71" s="60"/>
      <c r="D71" s="60"/>
      <c r="E71" s="57"/>
      <c r="F71" s="132" t="s">
        <v>32</v>
      </c>
      <c r="G71" s="132"/>
      <c r="H71" s="19" t="s">
        <v>6</v>
      </c>
      <c r="I71" s="19" t="s">
        <v>16</v>
      </c>
      <c r="J71" s="19" t="s">
        <v>17</v>
      </c>
      <c r="K71" s="19" t="s">
        <v>18</v>
      </c>
      <c r="L71" s="57"/>
      <c r="M71" s="60"/>
      <c r="N71" s="60"/>
      <c r="O71" s="44"/>
      <c r="T71" s="111"/>
      <c r="U71" s="112"/>
    </row>
    <row r="72" spans="2:21" x14ac:dyDescent="0.25">
      <c r="B72" s="49"/>
      <c r="C72" s="27"/>
      <c r="D72" s="27"/>
      <c r="E72" s="5"/>
      <c r="F72" s="20" t="s">
        <v>13</v>
      </c>
      <c r="G72" s="11"/>
      <c r="H72" s="106">
        <f>+Áncash!H29+Apurímac!H29+Ayacucho!H29+Huancavelica!H29+Huánuco!H29+Ica!H29+Junín!H29+Pasco!H29</f>
        <v>5373.7207120000003</v>
      </c>
      <c r="I72" s="23">
        <f>+H72/H$76</f>
        <v>0.48674564859867103</v>
      </c>
      <c r="J72" s="106">
        <f>+Áncash!J29+Apurímac!J29+Ayacucho!J29+Huancavelica!J29+Huánuco!J29+Ica!J29+Junín!J29+Pasco!J29</f>
        <v>1326.922532</v>
      </c>
      <c r="K72" s="23">
        <f>+J72/H72</f>
        <v>0.24692807890757387</v>
      </c>
      <c r="L72" s="5"/>
      <c r="M72" s="27"/>
      <c r="N72" s="27"/>
      <c r="O72" s="44"/>
    </row>
    <row r="73" spans="2:21" x14ac:dyDescent="0.25">
      <c r="B73" s="49"/>
      <c r="C73" s="27"/>
      <c r="D73" s="27"/>
      <c r="E73" s="5"/>
      <c r="F73" s="20" t="s">
        <v>14</v>
      </c>
      <c r="G73" s="11"/>
      <c r="H73" s="106">
        <f>+Áncash!H30+Apurímac!H30+Ayacucho!H30+Huancavelica!H30+Huánuco!H30+Ica!H30+Junín!H30+Pasco!H30</f>
        <v>4647.5031909999998</v>
      </c>
      <c r="I73" s="23">
        <f t="shared" ref="I73:I75" si="16">+H73/H$76</f>
        <v>0.42096567281885344</v>
      </c>
      <c r="J73" s="106">
        <f>+Áncash!J30+Apurímac!J30+Ayacucho!J30+Huancavelica!J30+Huánuco!J30+Ica!J30+Junín!J30+Pasco!J30</f>
        <v>1209.835853</v>
      </c>
      <c r="K73" s="23">
        <f t="shared" ref="K73:K76" si="17">+J73/H73</f>
        <v>0.26031953142988173</v>
      </c>
      <c r="L73" s="5"/>
      <c r="M73" s="27"/>
      <c r="N73" s="27"/>
      <c r="O73" s="44"/>
    </row>
    <row r="74" spans="2:21" x14ac:dyDescent="0.25">
      <c r="B74" s="49"/>
      <c r="C74" s="27"/>
      <c r="D74" s="27"/>
      <c r="E74" s="5"/>
      <c r="F74" s="20" t="s">
        <v>23</v>
      </c>
      <c r="G74" s="11"/>
      <c r="H74" s="106">
        <f>+Áncash!H31+Apurímac!H31+Ayacucho!H31+Huancavelica!H31+Huánuco!H31+Ica!H31+Junín!H31+Pasco!H31</f>
        <v>578.98596999999995</v>
      </c>
      <c r="I74" s="23">
        <f t="shared" si="16"/>
        <v>5.244390555464741E-2</v>
      </c>
      <c r="J74" s="106">
        <f>+Áncash!J31+Apurímac!J31+Ayacucho!J31+Huancavelica!J31+Huánuco!J31+Ica!J31+Junín!J31+Pasco!J31</f>
        <v>135.69161800000001</v>
      </c>
      <c r="K74" s="23">
        <f t="shared" si="17"/>
        <v>0.23436080497770959</v>
      </c>
      <c r="L74" s="5"/>
      <c r="M74" s="27"/>
      <c r="N74" s="27"/>
      <c r="O74" s="44"/>
    </row>
    <row r="75" spans="2:21" x14ac:dyDescent="0.25">
      <c r="B75" s="49"/>
      <c r="C75" s="27"/>
      <c r="D75" s="27"/>
      <c r="E75" s="5"/>
      <c r="F75" s="20" t="s">
        <v>15</v>
      </c>
      <c r="G75" s="11"/>
      <c r="H75" s="106">
        <f>+Áncash!H32+Apurímac!H32+Ayacucho!H32+Huancavelica!H32+Huánuco!H32+Ica!H32+Junín!H32+Pasco!H32</f>
        <v>439.89028500000001</v>
      </c>
      <c r="I75" s="23">
        <f t="shared" si="16"/>
        <v>3.9844773027828177E-2</v>
      </c>
      <c r="J75" s="106">
        <f>+Áncash!J32+Apurímac!J32+Ayacucho!J32+Huancavelica!J32+Huánuco!J32+Ica!J32+Junín!J32+Pasco!J32</f>
        <v>125.71818300000001</v>
      </c>
      <c r="K75" s="23">
        <f t="shared" si="17"/>
        <v>0.28579440666665329</v>
      </c>
      <c r="L75" s="5"/>
      <c r="M75" s="27"/>
      <c r="N75" s="27"/>
      <c r="O75" s="44"/>
    </row>
    <row r="76" spans="2:21" x14ac:dyDescent="0.25">
      <c r="B76" s="49"/>
      <c r="C76" s="27"/>
      <c r="D76" s="27"/>
      <c r="E76" s="5"/>
      <c r="F76" s="21" t="s">
        <v>0</v>
      </c>
      <c r="G76" s="13"/>
      <c r="H76" s="15">
        <f>SUM(H72:H75)</f>
        <v>11040.100157999999</v>
      </c>
      <c r="I76" s="22">
        <f>SUM(I72:I75)</f>
        <v>1</v>
      </c>
      <c r="J76" s="15">
        <f>SUM(J72:J75)</f>
        <v>2798.1681859999999</v>
      </c>
      <c r="K76" s="22">
        <f t="shared" si="17"/>
        <v>0.25345496380957744</v>
      </c>
      <c r="L76" s="5"/>
      <c r="M76" s="27"/>
      <c r="N76" s="27"/>
      <c r="O76" s="44"/>
    </row>
    <row r="77" spans="2:21" x14ac:dyDescent="0.25">
      <c r="B77" s="49"/>
      <c r="C77" s="27"/>
      <c r="D77" s="27"/>
      <c r="E77" s="5"/>
      <c r="F77" s="119" t="s">
        <v>88</v>
      </c>
      <c r="G77" s="119"/>
      <c r="H77" s="119"/>
      <c r="I77" s="119"/>
      <c r="J77" s="119"/>
      <c r="K77" s="119"/>
      <c r="L77" s="5"/>
      <c r="M77" s="27"/>
      <c r="N77" s="27"/>
      <c r="O77" s="44"/>
    </row>
    <row r="78" spans="2:21" x14ac:dyDescent="0.25">
      <c r="B78" s="72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2:2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</row>
    <row r="80" spans="2:2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</row>
    <row r="81" spans="2:15" x14ac:dyDescent="0.25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8"/>
    </row>
    <row r="82" spans="2:15" x14ac:dyDescent="0.25">
      <c r="B82" s="49"/>
      <c r="C82" s="133" t="s">
        <v>73</v>
      </c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44"/>
    </row>
    <row r="83" spans="2:15" x14ac:dyDescent="0.25">
      <c r="B83" s="49"/>
      <c r="C83" s="120" t="str">
        <f>+CONCATENATE( "El sector " &amp; TEXT(F89,20) &amp; " cuenta con el mayor presupuesto en esta región, con un nivel de ejecución del " &amp; FIXED(K89*100,1) &amp; "%, del mismo modo para proyectos " &amp; TEXT(F90,20)&amp; " se tiene un nivel de avance de " &amp; FIXED(K90*100,1) &amp; "%. Cabe destacar que solo estos dos sectores concentran el " &amp; FIXED(SUM(I89:I90)*100,1) &amp; "% del presupuesto de esta región. ")</f>
        <v xml:space="preserve">El sector TRANSPORTE cuenta con el mayor presupuesto en esta región, con un nivel de ejecución del 23.9%, del mismo modo para proyectos SANEAMIENTO se tiene un nivel de avance de 23.5%. Cabe destacar que solo estos dos sectores concentran el 45.5% del presupuesto de esta región. </v>
      </c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44"/>
    </row>
    <row r="84" spans="2:15" x14ac:dyDescent="0.25">
      <c r="B84" s="49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44"/>
    </row>
    <row r="85" spans="2:15" x14ac:dyDescent="0.25">
      <c r="B85" s="49"/>
      <c r="C85" s="27"/>
      <c r="D85" s="5"/>
      <c r="E85" s="5"/>
      <c r="F85" s="5"/>
      <c r="G85" s="5"/>
      <c r="H85" s="27"/>
      <c r="I85" s="27"/>
      <c r="J85" s="27"/>
      <c r="K85" s="27"/>
      <c r="L85" s="27"/>
      <c r="M85" s="27"/>
      <c r="N85" s="27"/>
      <c r="O85" s="44"/>
    </row>
    <row r="86" spans="2:15" x14ac:dyDescent="0.25">
      <c r="B86" s="49"/>
      <c r="C86" s="27"/>
      <c r="D86" s="5"/>
      <c r="E86" s="130" t="s">
        <v>75</v>
      </c>
      <c r="F86" s="130"/>
      <c r="G86" s="130"/>
      <c r="H86" s="130"/>
      <c r="I86" s="130"/>
      <c r="J86" s="130"/>
      <c r="K86" s="130"/>
      <c r="L86" s="130"/>
      <c r="M86" s="27"/>
      <c r="N86" s="27"/>
      <c r="O86" s="44"/>
    </row>
    <row r="87" spans="2:15" x14ac:dyDescent="0.25">
      <c r="B87" s="49"/>
      <c r="C87" s="27"/>
      <c r="D87" s="5"/>
      <c r="E87" s="5"/>
      <c r="F87" s="131" t="s">
        <v>1</v>
      </c>
      <c r="G87" s="131"/>
      <c r="H87" s="131"/>
      <c r="I87" s="131"/>
      <c r="J87" s="131"/>
      <c r="K87" s="131"/>
      <c r="L87" s="5"/>
      <c r="M87" s="27"/>
      <c r="N87" s="27"/>
      <c r="O87" s="44"/>
    </row>
    <row r="88" spans="2:15" x14ac:dyDescent="0.25">
      <c r="B88" s="49"/>
      <c r="C88" s="27"/>
      <c r="D88" s="5"/>
      <c r="E88" s="27"/>
      <c r="F88" s="135" t="s">
        <v>22</v>
      </c>
      <c r="G88" s="136"/>
      <c r="H88" s="24" t="s">
        <v>20</v>
      </c>
      <c r="I88" s="24" t="s">
        <v>3</v>
      </c>
      <c r="J88" s="19" t="s">
        <v>21</v>
      </c>
      <c r="K88" s="19" t="s">
        <v>18</v>
      </c>
      <c r="L88" s="5"/>
      <c r="M88" s="27"/>
      <c r="N88" s="27"/>
      <c r="O88" s="44"/>
    </row>
    <row r="89" spans="2:15" x14ac:dyDescent="0.25">
      <c r="B89" s="49"/>
      <c r="C89" s="27"/>
      <c r="D89" s="5"/>
      <c r="E89" s="27"/>
      <c r="F89" s="20" t="s">
        <v>48</v>
      </c>
      <c r="G89" s="25"/>
      <c r="H89" s="18">
        <v>3285.3773570000008</v>
      </c>
      <c r="I89" s="23">
        <f>+H89/H$97</f>
        <v>0.29758582893102775</v>
      </c>
      <c r="J89" s="18">
        <v>784.21247700000015</v>
      </c>
      <c r="K89" s="23">
        <f>+J89/H89</f>
        <v>0.23869783948230941</v>
      </c>
      <c r="L89" s="5"/>
      <c r="M89" s="27"/>
      <c r="N89" s="27"/>
      <c r="O89" s="44"/>
    </row>
    <row r="90" spans="2:15" x14ac:dyDescent="0.25">
      <c r="B90" s="49"/>
      <c r="C90" s="27"/>
      <c r="D90" s="5"/>
      <c r="E90" s="27"/>
      <c r="F90" s="20" t="s">
        <v>49</v>
      </c>
      <c r="G90" s="25"/>
      <c r="H90" s="18">
        <v>1734.8115579999999</v>
      </c>
      <c r="I90" s="23">
        <f t="shared" ref="I90:I97" si="18">+H90/H$97</f>
        <v>0.1571373024856936</v>
      </c>
      <c r="J90" s="18">
        <v>407.25607500000001</v>
      </c>
      <c r="K90" s="23">
        <f t="shared" ref="K90:K97" si="19">+J90/H90</f>
        <v>0.23475522348347189</v>
      </c>
      <c r="L90" s="5"/>
      <c r="M90" s="27"/>
      <c r="N90" s="27"/>
      <c r="O90" s="44"/>
    </row>
    <row r="91" spans="2:15" x14ac:dyDescent="0.25">
      <c r="B91" s="49"/>
      <c r="C91" s="27"/>
      <c r="D91" s="5"/>
      <c r="E91" s="27"/>
      <c r="F91" s="20" t="s">
        <v>50</v>
      </c>
      <c r="G91" s="25"/>
      <c r="H91" s="18">
        <v>1696.002264</v>
      </c>
      <c r="I91" s="23">
        <f t="shared" si="18"/>
        <v>0.15362199977606397</v>
      </c>
      <c r="J91" s="18">
        <v>483.833686</v>
      </c>
      <c r="K91" s="23">
        <f t="shared" si="19"/>
        <v>0.28527891517012738</v>
      </c>
      <c r="L91" s="5"/>
      <c r="M91" s="27"/>
      <c r="N91" s="27"/>
      <c r="O91" s="44"/>
    </row>
    <row r="92" spans="2:15" x14ac:dyDescent="0.25">
      <c r="B92" s="49"/>
      <c r="C92" s="27"/>
      <c r="D92" s="5"/>
      <c r="E92" s="27"/>
      <c r="F92" s="20" t="s">
        <v>51</v>
      </c>
      <c r="G92" s="25"/>
      <c r="H92" s="18">
        <v>1106.911288</v>
      </c>
      <c r="I92" s="23">
        <f t="shared" si="18"/>
        <v>0.100262794010786</v>
      </c>
      <c r="J92" s="18">
        <v>277.52807999999999</v>
      </c>
      <c r="K92" s="23">
        <f t="shared" si="19"/>
        <v>0.25072296489219648</v>
      </c>
      <c r="L92" s="5"/>
      <c r="M92" s="27"/>
      <c r="N92" s="27"/>
      <c r="O92" s="44"/>
    </row>
    <row r="93" spans="2:15" x14ac:dyDescent="0.25">
      <c r="B93" s="49"/>
      <c r="C93" s="27"/>
      <c r="D93" s="5"/>
      <c r="E93" s="27"/>
      <c r="F93" s="20" t="s">
        <v>54</v>
      </c>
      <c r="G93" s="25"/>
      <c r="H93" s="18">
        <v>787.7353599999999</v>
      </c>
      <c r="I93" s="23">
        <f t="shared" si="18"/>
        <v>7.1352193252448196E-2</v>
      </c>
      <c r="J93" s="18">
        <v>180.53347399999993</v>
      </c>
      <c r="K93" s="23">
        <f t="shared" si="19"/>
        <v>0.22918036077496884</v>
      </c>
      <c r="L93" s="5"/>
      <c r="M93" s="27"/>
      <c r="N93" s="27"/>
      <c r="O93" s="44"/>
    </row>
    <row r="94" spans="2:15" x14ac:dyDescent="0.25">
      <c r="B94" s="49"/>
      <c r="C94" s="27"/>
      <c r="D94" s="5"/>
      <c r="E94" s="27"/>
      <c r="F94" s="20" t="s">
        <v>52</v>
      </c>
      <c r="G94" s="25"/>
      <c r="H94" s="18">
        <v>438.84369699999991</v>
      </c>
      <c r="I94" s="23">
        <f t="shared" si="18"/>
        <v>3.9749974250188308E-2</v>
      </c>
      <c r="J94" s="18">
        <v>124.68223499999999</v>
      </c>
      <c r="K94" s="23">
        <f t="shared" si="19"/>
        <v>0.28411536009824478</v>
      </c>
      <c r="L94" s="5"/>
      <c r="M94" s="27"/>
      <c r="N94" s="27"/>
      <c r="O94" s="44"/>
    </row>
    <row r="95" spans="2:15" x14ac:dyDescent="0.25">
      <c r="B95" s="49"/>
      <c r="C95" s="27"/>
      <c r="D95" s="5"/>
      <c r="E95" s="27"/>
      <c r="F95" s="20" t="s">
        <v>77</v>
      </c>
      <c r="G95" s="25"/>
      <c r="H95" s="18">
        <v>394.48736499999995</v>
      </c>
      <c r="I95" s="23">
        <f t="shared" si="18"/>
        <v>3.5732227004674599E-2</v>
      </c>
      <c r="J95" s="18">
        <v>127.328866</v>
      </c>
      <c r="K95" s="23">
        <f t="shared" si="19"/>
        <v>0.32277045425776824</v>
      </c>
      <c r="L95" s="5"/>
      <c r="M95" s="27"/>
      <c r="N95" s="27"/>
      <c r="O95" s="44"/>
    </row>
    <row r="96" spans="2:15" x14ac:dyDescent="0.25">
      <c r="B96" s="49"/>
      <c r="C96" s="27"/>
      <c r="D96" s="5"/>
      <c r="E96" s="27"/>
      <c r="F96" s="20" t="s">
        <v>53</v>
      </c>
      <c r="G96" s="25"/>
      <c r="H96" s="18">
        <v>1595.9312689999999</v>
      </c>
      <c r="I96" s="23">
        <f t="shared" si="18"/>
        <v>0.14455768028911753</v>
      </c>
      <c r="J96" s="18">
        <v>412.79329300000006</v>
      </c>
      <c r="K96" s="23">
        <f t="shared" si="19"/>
        <v>0.258653552955732</v>
      </c>
      <c r="L96" s="5"/>
      <c r="M96" s="27"/>
      <c r="N96" s="27"/>
      <c r="O96" s="44"/>
    </row>
    <row r="97" spans="2:15" x14ac:dyDescent="0.25">
      <c r="B97" s="49"/>
      <c r="C97" s="27"/>
      <c r="D97" s="5"/>
      <c r="E97" s="27"/>
      <c r="F97" s="21" t="s">
        <v>0</v>
      </c>
      <c r="G97" s="26"/>
      <c r="H97" s="14">
        <f>SUM(H89:H96)</f>
        <v>11040.100158000001</v>
      </c>
      <c r="I97" s="22">
        <f t="shared" si="18"/>
        <v>1</v>
      </c>
      <c r="J97" s="15">
        <f>SUM(J89:J96)</f>
        <v>2798.1681860000003</v>
      </c>
      <c r="K97" s="22">
        <f t="shared" si="19"/>
        <v>0.25345496380957744</v>
      </c>
      <c r="L97" s="5"/>
      <c r="M97" s="27"/>
      <c r="N97" s="27"/>
      <c r="O97" s="44"/>
    </row>
    <row r="98" spans="2:15" x14ac:dyDescent="0.25">
      <c r="B98" s="49"/>
      <c r="C98" s="27"/>
      <c r="D98" s="27"/>
      <c r="E98" s="5"/>
      <c r="F98" s="119" t="s">
        <v>88</v>
      </c>
      <c r="G98" s="119"/>
      <c r="H98" s="119"/>
      <c r="I98" s="119"/>
      <c r="J98" s="119"/>
      <c r="K98" s="119"/>
      <c r="L98" s="5"/>
      <c r="M98" s="27"/>
      <c r="N98" s="27"/>
      <c r="O98" s="44"/>
    </row>
    <row r="99" spans="2:15" x14ac:dyDescent="0.25">
      <c r="B99" s="72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4"/>
    </row>
  </sheetData>
  <sortState ref="R26:T29">
    <sortCondition descending="1" ref="S26:S29"/>
  </sortState>
  <mergeCells count="33">
    <mergeCell ref="C82:N82"/>
    <mergeCell ref="C83:N84"/>
    <mergeCell ref="E86:L86"/>
    <mergeCell ref="F87:K87"/>
    <mergeCell ref="F88:G88"/>
    <mergeCell ref="F98:K98"/>
    <mergeCell ref="F71:G71"/>
    <mergeCell ref="F77:K77"/>
    <mergeCell ref="B1:O2"/>
    <mergeCell ref="C45:N45"/>
    <mergeCell ref="C7:N7"/>
    <mergeCell ref="C8:N9"/>
    <mergeCell ref="E11:L11"/>
    <mergeCell ref="E12:L12"/>
    <mergeCell ref="E13:F14"/>
    <mergeCell ref="E58:L58"/>
    <mergeCell ref="C64:N64"/>
    <mergeCell ref="C66:N67"/>
    <mergeCell ref="E69:L69"/>
    <mergeCell ref="F70:K70"/>
    <mergeCell ref="G13:I13"/>
    <mergeCell ref="J13:L13"/>
    <mergeCell ref="E24:L24"/>
    <mergeCell ref="C26:N27"/>
    <mergeCell ref="E29:L29"/>
    <mergeCell ref="F30:K30"/>
    <mergeCell ref="F37:K37"/>
    <mergeCell ref="C47:N49"/>
    <mergeCell ref="E50:L50"/>
    <mergeCell ref="E51:L51"/>
    <mergeCell ref="E52:F53"/>
    <mergeCell ref="G52:I52"/>
    <mergeCell ref="J52:L52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214"/>
  <sheetViews>
    <sheetView zoomScaleNormal="100" zoomScalePageLayoutView="4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42" customWidth="1"/>
    <col min="16" max="16" width="11.7109375" style="1" customWidth="1"/>
    <col min="17" max="16384" width="11.42578125" style="1" hidden="1"/>
  </cols>
  <sheetData>
    <row r="1" spans="2:15" x14ac:dyDescent="0.25">
      <c r="B1" s="143" t="s">
        <v>113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2:15" x14ac:dyDescent="0.25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x14ac:dyDescent="0.25">
      <c r="B3" s="9" t="str">
        <f>+C7</f>
        <v>1. Ejecución del de proyectos de inversión pública en la Región</v>
      </c>
      <c r="C3" s="5"/>
      <c r="D3" s="5"/>
      <c r="E3" s="5"/>
      <c r="F3" s="5"/>
      <c r="G3" s="9"/>
      <c r="H3" s="5"/>
      <c r="I3" s="5" t="str">
        <f>+C119</f>
        <v>3. Ejecución de proyectos de inversión pública por el Gobierno Regional</v>
      </c>
      <c r="J3" s="5"/>
      <c r="K3" s="5"/>
      <c r="L3" s="9"/>
      <c r="M3" s="5"/>
      <c r="N3" s="5"/>
      <c r="O3" s="5"/>
    </row>
    <row r="4" spans="2:15" x14ac:dyDescent="0.25">
      <c r="B4" s="9" t="str">
        <f>+C70</f>
        <v>2. Ejecución de proyectos de inversión pública por el Gobierno Nacional en la región</v>
      </c>
      <c r="C4" s="5"/>
      <c r="D4" s="5"/>
      <c r="E4" s="5"/>
      <c r="F4" s="5"/>
      <c r="G4" s="9"/>
      <c r="H4" s="5"/>
      <c r="I4" s="5" t="str">
        <f>+C168</f>
        <v>4. Ejecución de proyectos de inversión pública por los Gobiernos Locales</v>
      </c>
      <c r="J4" s="5"/>
      <c r="K4" s="5"/>
      <c r="L4" s="9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2:15" x14ac:dyDescent="0.25">
      <c r="B7" s="49"/>
      <c r="C7" s="133" t="s">
        <v>34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50"/>
    </row>
    <row r="8" spans="2:15" x14ac:dyDescent="0.25">
      <c r="B8" s="49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0"/>
    </row>
    <row r="9" spans="2:15" x14ac:dyDescent="0.25">
      <c r="B9" s="49"/>
      <c r="C9" s="120" t="str">
        <f>+CONCATENATE("A la fecha en la región se vienen ejecutando S/ ", FIXED(H19,1)," millones lo que equivale a un avance en la ejecución del presupuesto del ",FIXED(I19*100,1),"%. Por niveles de gobierno, el Gobierno Nacional viene ejecutando el ",FIXED(I16*100,1),"% del presupuesto para esta región, seguido del Gobierno Regional (",FIXED(I17*100,1),"%) y de los gobiernos locales en conjunto que tienen una ejecución del ",FIXED(I18*100,1),"%")</f>
        <v>A la fecha en la región se vienen ejecutando S/ 476.1 millones lo que equivale a un avance en la ejecución del presupuesto del 24.3%. Por niveles de gobierno, el Gobierno Nacional viene ejecutando el 11.1% del presupuesto para esta región, seguido del Gobierno Regional (34.2%) y de los gobiernos locales en conjunto que tienen una ejecución del 25.4%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51"/>
    </row>
    <row r="10" spans="2:15" x14ac:dyDescent="0.25">
      <c r="B10" s="4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51"/>
    </row>
    <row r="11" spans="2:15" x14ac:dyDescent="0.25">
      <c r="B11" s="49"/>
      <c r="C11" s="52"/>
      <c r="D11" s="52"/>
      <c r="E11" s="52"/>
      <c r="F11" s="27"/>
      <c r="G11" s="27"/>
      <c r="H11" s="27"/>
      <c r="I11" s="27"/>
      <c r="J11" s="27"/>
      <c r="K11" s="27"/>
      <c r="L11" s="52"/>
      <c r="M11" s="52"/>
      <c r="N11" s="52"/>
      <c r="O11" s="51"/>
    </row>
    <row r="12" spans="2:15" x14ac:dyDescent="0.25">
      <c r="B12" s="49"/>
      <c r="C12" s="52"/>
      <c r="D12" s="3"/>
      <c r="E12" s="139" t="s">
        <v>59</v>
      </c>
      <c r="F12" s="140"/>
      <c r="G12" s="140"/>
      <c r="H12" s="140"/>
      <c r="I12" s="140"/>
      <c r="J12" s="140"/>
      <c r="K12" s="140"/>
      <c r="L12" s="140"/>
      <c r="M12" s="52"/>
      <c r="N12" s="52"/>
      <c r="O12" s="51"/>
    </row>
    <row r="13" spans="2:15" x14ac:dyDescent="0.25">
      <c r="B13" s="49"/>
      <c r="C13" s="52"/>
      <c r="D13" s="3"/>
      <c r="E13" s="123" t="s">
        <v>12</v>
      </c>
      <c r="F13" s="123"/>
      <c r="G13" s="123"/>
      <c r="H13" s="123"/>
      <c r="I13" s="123"/>
      <c r="J13" s="123"/>
      <c r="K13" s="123"/>
      <c r="L13" s="123"/>
      <c r="M13" s="52"/>
      <c r="N13" s="52"/>
      <c r="O13" s="51"/>
    </row>
    <row r="14" spans="2:15" x14ac:dyDescent="0.25">
      <c r="B14" s="49"/>
      <c r="C14" s="27"/>
      <c r="D14" s="3"/>
      <c r="E14" s="124" t="s">
        <v>11</v>
      </c>
      <c r="F14" s="125"/>
      <c r="G14" s="128" t="s">
        <v>57</v>
      </c>
      <c r="H14" s="128"/>
      <c r="I14" s="128"/>
      <c r="J14" s="128">
        <v>2017</v>
      </c>
      <c r="K14" s="128"/>
      <c r="L14" s="128"/>
      <c r="M14" s="27"/>
      <c r="N14" s="27"/>
      <c r="O14" s="44"/>
    </row>
    <row r="15" spans="2:15" x14ac:dyDescent="0.25">
      <c r="B15" s="49"/>
      <c r="C15" s="27"/>
      <c r="D15" s="3"/>
      <c r="E15" s="126"/>
      <c r="F15" s="127"/>
      <c r="G15" s="53" t="s">
        <v>6</v>
      </c>
      <c r="H15" s="53" t="s">
        <v>7</v>
      </c>
      <c r="I15" s="53" t="s">
        <v>8</v>
      </c>
      <c r="J15" s="53" t="s">
        <v>6</v>
      </c>
      <c r="K15" s="53" t="s">
        <v>7</v>
      </c>
      <c r="L15" s="53" t="s">
        <v>8</v>
      </c>
      <c r="M15" s="27"/>
      <c r="N15" s="27"/>
      <c r="O15" s="44"/>
    </row>
    <row r="16" spans="2:15" x14ac:dyDescent="0.25">
      <c r="B16" s="49"/>
      <c r="C16" s="27"/>
      <c r="D16" s="3"/>
      <c r="E16" s="10" t="s">
        <v>9</v>
      </c>
      <c r="F16" s="11"/>
      <c r="G16" s="7">
        <v>441.20525700000002</v>
      </c>
      <c r="H16" s="7">
        <v>49.192950000000003</v>
      </c>
      <c r="I16" s="8">
        <f>+H16/G16</f>
        <v>0.11149674492659094</v>
      </c>
      <c r="J16" s="7">
        <v>276.34100899999999</v>
      </c>
      <c r="K16" s="7">
        <v>191.906443</v>
      </c>
      <c r="L16" s="8">
        <f t="shared" ref="L16:L19" si="0">+K16/J16</f>
        <v>0.69445517223250786</v>
      </c>
      <c r="M16" s="102">
        <f>+(I16-L16)*100</f>
        <v>-58.295842730591694</v>
      </c>
      <c r="N16" s="27"/>
      <c r="O16" s="44"/>
    </row>
    <row r="17" spans="2:15" x14ac:dyDescent="0.25">
      <c r="B17" s="49"/>
      <c r="C17" s="27"/>
      <c r="D17" s="3"/>
      <c r="E17" s="10" t="s">
        <v>10</v>
      </c>
      <c r="F17" s="11"/>
      <c r="G17" s="7">
        <v>479.60551600000002</v>
      </c>
      <c r="H17" s="7">
        <v>163.79594399999999</v>
      </c>
      <c r="I17" s="8">
        <f t="shared" ref="I17:I19" si="1">+H17/G17</f>
        <v>0.34152222719640279</v>
      </c>
      <c r="J17" s="7">
        <v>253.97512699999999</v>
      </c>
      <c r="K17" s="7">
        <v>106.19835999999999</v>
      </c>
      <c r="L17" s="8">
        <f t="shared" si="0"/>
        <v>0.4181447264322069</v>
      </c>
      <c r="M17" s="102">
        <f t="shared" ref="M17:M19" si="2">+(I17-L17)*100</f>
        <v>-7.6622499235804113</v>
      </c>
      <c r="N17" s="27"/>
      <c r="O17" s="44"/>
    </row>
    <row r="18" spans="2:15" x14ac:dyDescent="0.25">
      <c r="B18" s="49"/>
      <c r="C18" s="27"/>
      <c r="D18" s="3"/>
      <c r="E18" s="10" t="s">
        <v>5</v>
      </c>
      <c r="F18" s="11"/>
      <c r="G18" s="7">
        <v>1034.93742</v>
      </c>
      <c r="H18" s="7">
        <v>263.11681199999998</v>
      </c>
      <c r="I18" s="8">
        <f t="shared" si="1"/>
        <v>0.25423451400568742</v>
      </c>
      <c r="J18" s="7">
        <v>1158.7322429999999</v>
      </c>
      <c r="K18" s="7">
        <v>652.41979500000002</v>
      </c>
      <c r="L18" s="8">
        <f t="shared" si="0"/>
        <v>0.56304620756117174</v>
      </c>
      <c r="M18" s="102">
        <f t="shared" si="2"/>
        <v>-30.881169355548433</v>
      </c>
      <c r="N18" s="27"/>
      <c r="O18" s="44"/>
    </row>
    <row r="19" spans="2:15" x14ac:dyDescent="0.25">
      <c r="B19" s="49"/>
      <c r="C19" s="27"/>
      <c r="D19" s="3"/>
      <c r="E19" s="12" t="s">
        <v>0</v>
      </c>
      <c r="F19" s="13"/>
      <c r="G19" s="14">
        <f t="shared" ref="G19:H19" si="3">SUM(G16:G18)</f>
        <v>1955.7481929999999</v>
      </c>
      <c r="H19" s="15">
        <f t="shared" si="3"/>
        <v>476.10570599999994</v>
      </c>
      <c r="I19" s="16">
        <f t="shared" si="1"/>
        <v>0.24343916446098435</v>
      </c>
      <c r="J19" s="14">
        <f t="shared" ref="J19:K19" si="4">SUM(J16:J18)</f>
        <v>1689.0483789999998</v>
      </c>
      <c r="K19" s="14">
        <f t="shared" si="4"/>
        <v>950.52459799999997</v>
      </c>
      <c r="L19" s="16">
        <f t="shared" si="0"/>
        <v>0.5627574732718772</v>
      </c>
      <c r="M19" s="102">
        <f t="shared" si="2"/>
        <v>-31.931830881089283</v>
      </c>
      <c r="N19" s="27"/>
      <c r="O19" s="44"/>
    </row>
    <row r="20" spans="2:15" x14ac:dyDescent="0.25">
      <c r="B20" s="49"/>
      <c r="C20" s="27"/>
      <c r="D20" s="3"/>
      <c r="E20" s="137" t="s">
        <v>87</v>
      </c>
      <c r="F20" s="137"/>
      <c r="G20" s="137"/>
      <c r="H20" s="137"/>
      <c r="I20" s="137"/>
      <c r="J20" s="137"/>
      <c r="K20" s="137"/>
      <c r="L20" s="137"/>
      <c r="M20" s="69"/>
      <c r="N20" s="27"/>
      <c r="O20" s="44"/>
    </row>
    <row r="21" spans="2:15" x14ac:dyDescent="0.25">
      <c r="B21" s="49"/>
      <c r="C21" s="27"/>
      <c r="D21" s="27"/>
      <c r="E21" s="137"/>
      <c r="F21" s="137"/>
      <c r="G21" s="137"/>
      <c r="H21" s="137"/>
      <c r="I21" s="137"/>
      <c r="J21" s="137"/>
      <c r="K21" s="137"/>
      <c r="L21" s="137"/>
      <c r="M21" s="69"/>
      <c r="N21" s="27"/>
      <c r="O21" s="44"/>
    </row>
    <row r="22" spans="2:15" x14ac:dyDescent="0.25">
      <c r="B22" s="49"/>
      <c r="C22" s="27"/>
      <c r="D22" s="27"/>
      <c r="E22" s="55"/>
      <c r="F22" s="55"/>
      <c r="G22" s="55"/>
      <c r="H22" s="55"/>
      <c r="I22" s="55"/>
      <c r="J22" s="55"/>
      <c r="K22" s="55"/>
      <c r="L22" s="55"/>
      <c r="M22" s="69"/>
      <c r="N22" s="27"/>
      <c r="O22" s="44"/>
    </row>
    <row r="23" spans="2:15" ht="15" customHeight="1" x14ac:dyDescent="0.25">
      <c r="B23" s="49"/>
      <c r="C23" s="120" t="str">
        <f>+CONCATENATE("El avance del presupuesto para proyectos productivos se encuentra al " &amp; FIXED(K29*100,1) &amp; "%, mientras que para los proyectos del tipo social se registra un avance del " &amp; FIXED(K30*100,1) &amp;"% al ",B214," 2018. Cabe resaltar que estos dos tipos de proyectos absorben el " &amp; FIXED(SUM(I29:I30)*100,1) &amp; "% del presupuesto total en esta región.")</f>
        <v>El avance del presupuesto para proyectos productivos se encuentra al 24.3%, mientras que para los proyectos del tipo social se registra un avance del 24.2% al 18 de junio 2018. Cabe resaltar que estos dos tipos de proyectos absorben el 92.3% del presupuesto total en esta región.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44"/>
    </row>
    <row r="24" spans="2:15" x14ac:dyDescent="0.25">
      <c r="B24" s="4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44"/>
    </row>
    <row r="25" spans="2:15" x14ac:dyDescent="0.25">
      <c r="B25" s="49"/>
      <c r="C25" s="27"/>
      <c r="D25" s="27"/>
      <c r="E25" s="5"/>
      <c r="F25" s="5"/>
      <c r="G25" s="5"/>
      <c r="H25" s="5"/>
      <c r="I25" s="5"/>
      <c r="J25" s="5"/>
      <c r="K25" s="5"/>
      <c r="L25" s="5"/>
      <c r="M25" s="27"/>
      <c r="N25" s="27"/>
      <c r="O25" s="44"/>
    </row>
    <row r="26" spans="2:15" x14ac:dyDescent="0.25">
      <c r="B26" s="49"/>
      <c r="C26" s="27"/>
      <c r="D26" s="27"/>
      <c r="E26" s="141" t="s">
        <v>60</v>
      </c>
      <c r="F26" s="141"/>
      <c r="G26" s="141"/>
      <c r="H26" s="141"/>
      <c r="I26" s="141"/>
      <c r="J26" s="141"/>
      <c r="K26" s="141"/>
      <c r="L26" s="141"/>
      <c r="M26" s="27"/>
      <c r="N26" s="27"/>
      <c r="O26" s="44"/>
    </row>
    <row r="27" spans="2:15" x14ac:dyDescent="0.25">
      <c r="B27" s="49"/>
      <c r="C27" s="27"/>
      <c r="D27" s="27"/>
      <c r="E27" s="5"/>
      <c r="F27" s="131" t="s">
        <v>1</v>
      </c>
      <c r="G27" s="131"/>
      <c r="H27" s="131"/>
      <c r="I27" s="131"/>
      <c r="J27" s="131"/>
      <c r="K27" s="131"/>
      <c r="L27" s="5"/>
      <c r="M27" s="27"/>
      <c r="N27" s="27"/>
      <c r="O27" s="44"/>
    </row>
    <row r="28" spans="2:15" x14ac:dyDescent="0.25">
      <c r="B28" s="49"/>
      <c r="C28" s="27"/>
      <c r="D28" s="27"/>
      <c r="E28" s="5"/>
      <c r="F28" s="132" t="s">
        <v>32</v>
      </c>
      <c r="G28" s="132"/>
      <c r="H28" s="19" t="s">
        <v>6</v>
      </c>
      <c r="I28" s="19" t="s">
        <v>16</v>
      </c>
      <c r="J28" s="19" t="s">
        <v>17</v>
      </c>
      <c r="K28" s="19" t="s">
        <v>18</v>
      </c>
      <c r="L28" s="5"/>
      <c r="M28" s="27"/>
      <c r="N28" s="27"/>
      <c r="O28" s="44"/>
    </row>
    <row r="29" spans="2:15" x14ac:dyDescent="0.25">
      <c r="B29" s="59"/>
      <c r="C29" s="60"/>
      <c r="D29" s="60"/>
      <c r="E29" s="57"/>
      <c r="F29" s="20" t="s">
        <v>13</v>
      </c>
      <c r="G29" s="11"/>
      <c r="H29" s="100">
        <f>+H78+H127+H176</f>
        <v>1044.9258139999999</v>
      </c>
      <c r="I29" s="23">
        <f>+H29/H$33</f>
        <v>0.53428443280172311</v>
      </c>
      <c r="J29" s="100">
        <f t="shared" ref="J29:J32" si="5">+J78+J127+J176</f>
        <v>254.085396</v>
      </c>
      <c r="K29" s="23">
        <f>+J29/H29</f>
        <v>0.2431611819669334</v>
      </c>
      <c r="L29" s="57"/>
      <c r="M29" s="60"/>
      <c r="N29" s="60"/>
      <c r="O29" s="61"/>
    </row>
    <row r="30" spans="2:15" x14ac:dyDescent="0.25">
      <c r="B30" s="59"/>
      <c r="C30" s="60"/>
      <c r="D30" s="60"/>
      <c r="E30" s="57"/>
      <c r="F30" s="20" t="s">
        <v>14</v>
      </c>
      <c r="G30" s="11"/>
      <c r="H30" s="100">
        <f t="shared" ref="H30:H32" si="6">+H79+H128+H177</f>
        <v>760.82781000000011</v>
      </c>
      <c r="I30" s="23">
        <f t="shared" ref="I30:I32" si="7">+H30/H$33</f>
        <v>0.38902135393664156</v>
      </c>
      <c r="J30" s="100">
        <f t="shared" si="5"/>
        <v>183.96701300000001</v>
      </c>
      <c r="K30" s="23">
        <f t="shared" ref="K30:K33" si="8">+J30/H30</f>
        <v>0.24179848657214564</v>
      </c>
      <c r="L30" s="57"/>
      <c r="M30" s="60"/>
      <c r="N30" s="60"/>
      <c r="O30" s="61"/>
    </row>
    <row r="31" spans="2:15" x14ac:dyDescent="0.25">
      <c r="B31" s="59"/>
      <c r="C31" s="60"/>
      <c r="D31" s="60"/>
      <c r="E31" s="57"/>
      <c r="F31" s="20" t="s">
        <v>23</v>
      </c>
      <c r="G31" s="11"/>
      <c r="H31" s="100">
        <f t="shared" si="6"/>
        <v>54.540140000000001</v>
      </c>
      <c r="I31" s="23">
        <f t="shared" si="7"/>
        <v>2.7887097222029752E-2</v>
      </c>
      <c r="J31" s="100">
        <f t="shared" si="5"/>
        <v>12.083172000000001</v>
      </c>
      <c r="K31" s="23">
        <f>+J31/H31</f>
        <v>0.22154640600482509</v>
      </c>
      <c r="L31" s="57"/>
      <c r="M31" s="60"/>
      <c r="N31" s="60"/>
      <c r="O31" s="61"/>
    </row>
    <row r="32" spans="2:15" x14ac:dyDescent="0.25">
      <c r="B32" s="59"/>
      <c r="C32" s="60"/>
      <c r="D32" s="60"/>
      <c r="E32" s="57"/>
      <c r="F32" s="20" t="s">
        <v>15</v>
      </c>
      <c r="G32" s="11"/>
      <c r="H32" s="100">
        <f t="shared" si="6"/>
        <v>95.454429000000005</v>
      </c>
      <c r="I32" s="23">
        <f t="shared" si="7"/>
        <v>4.8807116039605622E-2</v>
      </c>
      <c r="J32" s="100">
        <f t="shared" si="5"/>
        <v>25.970127000000002</v>
      </c>
      <c r="K32" s="23">
        <f>+J32/H32</f>
        <v>0.27206832906621858</v>
      </c>
      <c r="L32" s="57"/>
      <c r="M32" s="60"/>
      <c r="N32" s="60"/>
      <c r="O32" s="61"/>
    </row>
    <row r="33" spans="2:15" x14ac:dyDescent="0.25">
      <c r="B33" s="59"/>
      <c r="C33" s="60"/>
      <c r="D33" s="60"/>
      <c r="E33" s="57"/>
      <c r="F33" s="21" t="s">
        <v>0</v>
      </c>
      <c r="G33" s="13"/>
      <c r="H33" s="14">
        <f>SUM(H29:H32)</f>
        <v>1955.7481929999999</v>
      </c>
      <c r="I33" s="22">
        <f>SUM(I29:I32)</f>
        <v>1</v>
      </c>
      <c r="J33" s="43">
        <f>SUM(J29:J32)</f>
        <v>476.10570799999999</v>
      </c>
      <c r="K33" s="22">
        <f t="shared" si="8"/>
        <v>0.24343916548361091</v>
      </c>
      <c r="L33" s="57"/>
      <c r="M33" s="60"/>
      <c r="N33" s="60"/>
      <c r="O33" s="61"/>
    </row>
    <row r="34" spans="2:15" x14ac:dyDescent="0.25">
      <c r="B34" s="49"/>
      <c r="C34" s="27"/>
      <c r="D34" s="3"/>
      <c r="E34" s="5"/>
      <c r="F34" s="119" t="s">
        <v>88</v>
      </c>
      <c r="G34" s="119"/>
      <c r="H34" s="119"/>
      <c r="I34" s="119"/>
      <c r="J34" s="119"/>
      <c r="K34" s="119"/>
      <c r="L34" s="5"/>
      <c r="M34" s="3"/>
      <c r="N34" s="27"/>
      <c r="O34" s="44"/>
    </row>
    <row r="35" spans="2:15" x14ac:dyDescent="0.25">
      <c r="B35" s="49"/>
      <c r="C35" s="27"/>
      <c r="D35" s="3"/>
      <c r="E35" s="5"/>
      <c r="F35" s="5"/>
      <c r="G35" s="5"/>
      <c r="H35" s="70"/>
      <c r="I35" s="71"/>
      <c r="J35" s="70"/>
      <c r="K35" s="71"/>
      <c r="L35" s="5"/>
      <c r="M35" s="3"/>
      <c r="N35" s="27"/>
      <c r="O35" s="44"/>
    </row>
    <row r="36" spans="2:15" x14ac:dyDescent="0.25">
      <c r="B36" s="49"/>
      <c r="C36" s="120" t="str">
        <f>+CONCATENATE( "El sector " &amp; TEXT(F42,20) &amp; " cuenta con el mayor presupuesto en esta región, con un nivel de ejecución del " &amp; FIXED(K42*100,1) &amp; "%, del mismo modo para proyectos " &amp; TEXT(F43,20)&amp; " se tiene un nivel de avance de " &amp; FIXED(K43*100,1) &amp; "%. Cabe destacar que solo estos dos sectores concentran el " &amp; FIXED(SUM(I42:I43)*100,1) &amp; "% del presupuesto de esta región. ")</f>
        <v xml:space="preserve">El sector TRANSPORTE cuenta con el mayor presupuesto en esta región, con un nivel de ejecución del 18.1%, del mismo modo para proyectos EDUCACION se tiene un nivel de avance de 24.8%. Cabe destacar que solo estos dos sectores concentran el 44.9% del presupuesto de esta región. 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44"/>
    </row>
    <row r="37" spans="2:15" x14ac:dyDescent="0.25">
      <c r="B37" s="4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44"/>
    </row>
    <row r="38" spans="2:15" x14ac:dyDescent="0.25">
      <c r="B38" s="49"/>
      <c r="C38" s="27"/>
      <c r="D38" s="5"/>
      <c r="E38" s="5"/>
      <c r="F38" s="5"/>
      <c r="G38" s="5"/>
      <c r="H38" s="27"/>
      <c r="I38" s="27"/>
      <c r="J38" s="27"/>
      <c r="K38" s="27"/>
      <c r="L38" s="27"/>
      <c r="M38" s="27"/>
      <c r="N38" s="27"/>
      <c r="O38" s="44"/>
    </row>
    <row r="39" spans="2:15" x14ac:dyDescent="0.25">
      <c r="B39" s="49"/>
      <c r="C39" s="27"/>
      <c r="D39" s="5"/>
      <c r="E39" s="130" t="s">
        <v>61</v>
      </c>
      <c r="F39" s="130"/>
      <c r="G39" s="130"/>
      <c r="H39" s="130"/>
      <c r="I39" s="130"/>
      <c r="J39" s="130"/>
      <c r="K39" s="130"/>
      <c r="L39" s="130"/>
      <c r="M39" s="27"/>
      <c r="N39" s="27"/>
      <c r="O39" s="44"/>
    </row>
    <row r="40" spans="2:15" x14ac:dyDescent="0.25">
      <c r="B40" s="49"/>
      <c r="C40" s="27"/>
      <c r="D40" s="5"/>
      <c r="E40" s="5"/>
      <c r="F40" s="131" t="s">
        <v>1</v>
      </c>
      <c r="G40" s="131"/>
      <c r="H40" s="131"/>
      <c r="I40" s="131"/>
      <c r="J40" s="131"/>
      <c r="K40" s="131"/>
      <c r="L40" s="5"/>
      <c r="M40" s="27"/>
      <c r="N40" s="27"/>
      <c r="O40" s="44"/>
    </row>
    <row r="41" spans="2:15" x14ac:dyDescent="0.25">
      <c r="B41" s="49"/>
      <c r="C41" s="27"/>
      <c r="D41" s="5"/>
      <c r="E41" s="27"/>
      <c r="F41" s="135" t="s">
        <v>22</v>
      </c>
      <c r="G41" s="136"/>
      <c r="H41" s="24" t="s">
        <v>20</v>
      </c>
      <c r="I41" s="24" t="s">
        <v>3</v>
      </c>
      <c r="J41" s="19" t="s">
        <v>21</v>
      </c>
      <c r="K41" s="19" t="s">
        <v>18</v>
      </c>
      <c r="L41" s="5"/>
      <c r="M41" s="27"/>
      <c r="N41" s="27"/>
      <c r="O41" s="44"/>
    </row>
    <row r="42" spans="2:15" x14ac:dyDescent="0.25">
      <c r="B42" s="59"/>
      <c r="C42" s="60"/>
      <c r="D42" s="57"/>
      <c r="E42" s="60"/>
      <c r="F42" s="20" t="s">
        <v>48</v>
      </c>
      <c r="G42" s="25"/>
      <c r="H42" s="82">
        <v>538.80751899999996</v>
      </c>
      <c r="I42" s="23">
        <f>+H42/H$50</f>
        <v>0.27549943337720878</v>
      </c>
      <c r="J42" s="82">
        <v>97.647582</v>
      </c>
      <c r="K42" s="23">
        <f>+J42/H42</f>
        <v>0.18122906336056532</v>
      </c>
      <c r="L42" s="57"/>
      <c r="M42" s="60"/>
      <c r="N42" s="60"/>
      <c r="O42" s="61"/>
    </row>
    <row r="43" spans="2:15" x14ac:dyDescent="0.25">
      <c r="B43" s="59"/>
      <c r="C43" s="60"/>
      <c r="D43" s="57"/>
      <c r="E43" s="60"/>
      <c r="F43" s="20" t="s">
        <v>50</v>
      </c>
      <c r="G43" s="25"/>
      <c r="H43" s="82">
        <v>340.04686500000003</v>
      </c>
      <c r="I43" s="23">
        <f t="shared" ref="I43:I49" si="9">+H43/H$50</f>
        <v>0.1738704738253592</v>
      </c>
      <c r="J43" s="82">
        <v>84.332982000000001</v>
      </c>
      <c r="K43" s="23">
        <f t="shared" ref="K43:K50" si="10">+J43/H43</f>
        <v>0.24800399791952205</v>
      </c>
      <c r="L43" s="57"/>
      <c r="M43" s="60"/>
      <c r="N43" s="60"/>
      <c r="O43" s="61"/>
    </row>
    <row r="44" spans="2:15" x14ac:dyDescent="0.25">
      <c r="B44" s="59"/>
      <c r="C44" s="60"/>
      <c r="D44" s="57"/>
      <c r="E44" s="60"/>
      <c r="F44" s="20" t="s">
        <v>51</v>
      </c>
      <c r="G44" s="25"/>
      <c r="H44" s="82">
        <v>313.33499499999999</v>
      </c>
      <c r="I44" s="23">
        <f t="shared" si="9"/>
        <v>0.16021234028055675</v>
      </c>
      <c r="J44" s="82">
        <v>95.034419000000014</v>
      </c>
      <c r="K44" s="23">
        <f t="shared" si="10"/>
        <v>0.30329972877750222</v>
      </c>
      <c r="L44" s="57"/>
      <c r="M44" s="60"/>
      <c r="N44" s="60"/>
      <c r="O44" s="61"/>
    </row>
    <row r="45" spans="2:15" x14ac:dyDescent="0.25">
      <c r="B45" s="59"/>
      <c r="C45" s="60"/>
      <c r="D45" s="57"/>
      <c r="E45" s="60"/>
      <c r="F45" s="20" t="s">
        <v>49</v>
      </c>
      <c r="G45" s="25"/>
      <c r="H45" s="82">
        <v>253.085758</v>
      </c>
      <c r="I45" s="23">
        <f t="shared" si="9"/>
        <v>0.12940610601397601</v>
      </c>
      <c r="J45" s="82">
        <v>54.451126999999993</v>
      </c>
      <c r="K45" s="23">
        <f t="shared" si="10"/>
        <v>0.21514891802011235</v>
      </c>
      <c r="L45" s="57"/>
      <c r="M45" s="60"/>
      <c r="N45" s="60"/>
      <c r="O45" s="61"/>
    </row>
    <row r="46" spans="2:15" x14ac:dyDescent="0.25">
      <c r="B46" s="59"/>
      <c r="C46" s="60"/>
      <c r="D46" s="57"/>
      <c r="E46" s="60"/>
      <c r="F46" s="20" t="s">
        <v>52</v>
      </c>
      <c r="G46" s="25"/>
      <c r="H46" s="82">
        <v>95.454429000000005</v>
      </c>
      <c r="I46" s="23">
        <f t="shared" si="9"/>
        <v>4.8807116039605622E-2</v>
      </c>
      <c r="J46" s="82">
        <v>25.970127000000002</v>
      </c>
      <c r="K46" s="23">
        <f t="shared" si="10"/>
        <v>0.27206832906621858</v>
      </c>
      <c r="L46" s="57"/>
      <c r="M46" s="60"/>
      <c r="N46" s="60"/>
      <c r="O46" s="61"/>
    </row>
    <row r="47" spans="2:15" x14ac:dyDescent="0.25">
      <c r="B47" s="59"/>
      <c r="C47" s="60"/>
      <c r="D47" s="57"/>
      <c r="E47" s="60"/>
      <c r="F47" s="20" t="s">
        <v>77</v>
      </c>
      <c r="G47" s="25"/>
      <c r="H47" s="82">
        <v>93.149154999999993</v>
      </c>
      <c r="I47" s="23">
        <f t="shared" si="9"/>
        <v>4.7628398856968804E-2</v>
      </c>
      <c r="J47" s="82">
        <v>34.174337999999999</v>
      </c>
      <c r="K47" s="23">
        <f t="shared" si="10"/>
        <v>0.36687759540062387</v>
      </c>
      <c r="L47" s="57"/>
      <c r="M47" s="60"/>
      <c r="N47" s="60"/>
      <c r="O47" s="61"/>
    </row>
    <row r="48" spans="2:15" x14ac:dyDescent="0.25">
      <c r="B48" s="59"/>
      <c r="C48" s="60"/>
      <c r="D48" s="57"/>
      <c r="E48" s="60"/>
      <c r="F48" s="20" t="s">
        <v>90</v>
      </c>
      <c r="G48" s="25"/>
      <c r="H48" s="82">
        <v>73.771314000000004</v>
      </c>
      <c r="I48" s="23">
        <f t="shared" si="9"/>
        <v>3.7720251647958447E-2</v>
      </c>
      <c r="J48" s="82">
        <v>31.868245000000002</v>
      </c>
      <c r="K48" s="23">
        <f t="shared" si="10"/>
        <v>0.43198695091699196</v>
      </c>
      <c r="L48" s="57"/>
      <c r="M48" s="60"/>
      <c r="N48" s="60"/>
      <c r="O48" s="61"/>
    </row>
    <row r="49" spans="2:15" x14ac:dyDescent="0.25">
      <c r="B49" s="59"/>
      <c r="C49" s="60"/>
      <c r="D49" s="57"/>
      <c r="E49" s="60"/>
      <c r="F49" s="20" t="s">
        <v>53</v>
      </c>
      <c r="G49" s="25"/>
      <c r="H49" s="82">
        <f>+H33-SUM(H42:H48)</f>
        <v>248.09815799999978</v>
      </c>
      <c r="I49" s="23">
        <f t="shared" si="9"/>
        <v>0.12685587995836631</v>
      </c>
      <c r="J49" s="82">
        <f>+J33-SUM(J42:J48)</f>
        <v>52.626888000000008</v>
      </c>
      <c r="K49" s="23">
        <f t="shared" si="10"/>
        <v>0.21212123630518875</v>
      </c>
      <c r="L49" s="57"/>
      <c r="M49" s="60"/>
      <c r="N49" s="60"/>
      <c r="O49" s="61"/>
    </row>
    <row r="50" spans="2:15" x14ac:dyDescent="0.25">
      <c r="B50" s="59"/>
      <c r="C50" s="60"/>
      <c r="D50" s="57"/>
      <c r="E50" s="60"/>
      <c r="F50" s="21" t="s">
        <v>0</v>
      </c>
      <c r="G50" s="26"/>
      <c r="H50" s="14">
        <f>SUM(H42:H49)</f>
        <v>1955.7481929999999</v>
      </c>
      <c r="I50" s="22">
        <f>SUM(I42:I49)</f>
        <v>0.99999999999999989</v>
      </c>
      <c r="J50" s="43">
        <f>SUM(J42:J49)</f>
        <v>476.10570799999999</v>
      </c>
      <c r="K50" s="22">
        <f t="shared" si="10"/>
        <v>0.24343916548361091</v>
      </c>
      <c r="L50" s="57"/>
      <c r="M50" s="60"/>
      <c r="N50" s="60"/>
      <c r="O50" s="61"/>
    </row>
    <row r="51" spans="2:15" x14ac:dyDescent="0.25">
      <c r="B51" s="49"/>
      <c r="C51" s="27"/>
      <c r="D51" s="3"/>
      <c r="E51" s="5"/>
      <c r="F51" s="119" t="s">
        <v>88</v>
      </c>
      <c r="G51" s="119"/>
      <c r="H51" s="119"/>
      <c r="I51" s="119"/>
      <c r="J51" s="119"/>
      <c r="K51" s="119"/>
      <c r="L51" s="5"/>
      <c r="M51" s="3"/>
      <c r="N51" s="27"/>
      <c r="O51" s="44"/>
    </row>
    <row r="52" spans="2:15" x14ac:dyDescent="0.25">
      <c r="B52" s="49"/>
      <c r="C52" s="27"/>
      <c r="D52" s="3"/>
      <c r="E52" s="5"/>
      <c r="F52" s="3"/>
      <c r="G52" s="3"/>
      <c r="H52" s="3"/>
      <c r="I52" s="3"/>
      <c r="J52" s="3"/>
      <c r="K52" s="3"/>
      <c r="L52" s="3"/>
      <c r="M52" s="27"/>
      <c r="N52" s="27"/>
      <c r="O52" s="44"/>
    </row>
    <row r="53" spans="2:15" ht="15" customHeight="1" x14ac:dyDescent="0.25">
      <c r="B53" s="49"/>
      <c r="C53" s="120" t="str">
        <f>+CONCATENATE("A la fecha  de los " &amp; FIXED(J63,0)  &amp; "  proyectos presupuestados para el 2018, " &amp; FIXED(J59,0) &amp; " no cuentan con ningún avance en ejecución del gasto, mientras que " &amp; FIXED(J60,0) &amp; " (" &amp; FIXED(K60*100,1) &amp; "% de proyectos) no superan el 50,0% de ejecución, " &amp; FIXED(J61,0) &amp; " proyectos (" &amp; FIXED(K61*100,1) &amp; "% del total) tienen un nivel de ejecución mayor al 50,0% pero no culminan al 100% y " &amp; FIXED(J62,0) &amp; " proyectos por S/ " &amp; FIXED(I62,1) &amp; " millones se han ejecutado al 100,0%.")</f>
        <v>A la fecha  de los 2,621  proyectos presupuestados para el 2018, 967 no cuentan con ningún avance en ejecución del gasto, mientras que 622 (23.7% de proyectos) no superan el 50,0% de ejecución, 491 proyectos (18.7% del total) tienen un nivel de ejecución mayor al 50,0% pero no culminan al 100% y 541 proyectos por S/ 71.8 millones se han ejecutado al 100,0%.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44"/>
    </row>
    <row r="54" spans="2:15" x14ac:dyDescent="0.25">
      <c r="B54" s="49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44"/>
    </row>
    <row r="55" spans="2:15" x14ac:dyDescent="0.25">
      <c r="B55" s="4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44"/>
    </row>
    <row r="56" spans="2:15" x14ac:dyDescent="0.25">
      <c r="B56" s="49"/>
      <c r="C56" s="27"/>
      <c r="D56" s="27"/>
      <c r="E56" s="130" t="s">
        <v>68</v>
      </c>
      <c r="F56" s="130"/>
      <c r="G56" s="130"/>
      <c r="H56" s="130"/>
      <c r="I56" s="130"/>
      <c r="J56" s="130"/>
      <c r="K56" s="130"/>
      <c r="L56" s="130"/>
      <c r="M56" s="27"/>
      <c r="N56" s="27"/>
      <c r="O56" s="44"/>
    </row>
    <row r="57" spans="2:15" x14ac:dyDescent="0.25">
      <c r="B57" s="49"/>
      <c r="C57" s="27"/>
      <c r="D57" s="27"/>
      <c r="E57" s="5"/>
      <c r="F57" s="131" t="s">
        <v>33</v>
      </c>
      <c r="G57" s="131"/>
      <c r="H57" s="131"/>
      <c r="I57" s="131"/>
      <c r="J57" s="131"/>
      <c r="K57" s="131"/>
      <c r="L57" s="5"/>
      <c r="M57" s="27"/>
      <c r="N57" s="27"/>
      <c r="O57" s="44"/>
    </row>
    <row r="58" spans="2:15" x14ac:dyDescent="0.25">
      <c r="B58" s="49"/>
      <c r="C58" s="27"/>
      <c r="D58" s="27"/>
      <c r="E58" s="27"/>
      <c r="F58" s="29" t="s">
        <v>25</v>
      </c>
      <c r="G58" s="19" t="s">
        <v>18</v>
      </c>
      <c r="H58" s="19" t="s">
        <v>20</v>
      </c>
      <c r="I58" s="19" t="s">
        <v>7</v>
      </c>
      <c r="J58" s="19" t="s">
        <v>24</v>
      </c>
      <c r="K58" s="19" t="s">
        <v>3</v>
      </c>
      <c r="L58" s="27"/>
      <c r="M58" s="27" t="s">
        <v>36</v>
      </c>
      <c r="N58" s="27"/>
      <c r="O58" s="44"/>
    </row>
    <row r="59" spans="2:15" x14ac:dyDescent="0.25">
      <c r="B59" s="49"/>
      <c r="C59" s="27"/>
      <c r="D59" s="27"/>
      <c r="E59" s="27"/>
      <c r="F59" s="30" t="s">
        <v>26</v>
      </c>
      <c r="G59" s="23">
        <f>+I59/H59</f>
        <v>0</v>
      </c>
      <c r="H59" s="100">
        <f t="shared" ref="H59:J59" si="11">+H108+H157+H206</f>
        <v>460.11880499999984</v>
      </c>
      <c r="I59" s="100">
        <f t="shared" si="11"/>
        <v>0</v>
      </c>
      <c r="J59" s="100">
        <f t="shared" si="11"/>
        <v>967</v>
      </c>
      <c r="K59" s="23">
        <f>+J59/J$63</f>
        <v>0.368943151468905</v>
      </c>
      <c r="L59" s="27"/>
      <c r="M59" s="32">
        <f>SUM(J60:J62)</f>
        <v>1654</v>
      </c>
      <c r="N59" s="27"/>
      <c r="O59" s="44"/>
    </row>
    <row r="60" spans="2:15" x14ac:dyDescent="0.25">
      <c r="B60" s="49"/>
      <c r="C60" s="27"/>
      <c r="D60" s="27"/>
      <c r="E60" s="27"/>
      <c r="F60" s="30" t="s">
        <v>27</v>
      </c>
      <c r="G60" s="23">
        <f t="shared" ref="G60:G63" si="12">+I60/H60</f>
        <v>0.15881442756526085</v>
      </c>
      <c r="H60" s="100">
        <f t="shared" ref="H60:J60" si="13">+H109+H158+H207</f>
        <v>1123.506351</v>
      </c>
      <c r="I60" s="100">
        <f t="shared" si="13"/>
        <v>178.42901800000004</v>
      </c>
      <c r="J60" s="100">
        <f t="shared" si="13"/>
        <v>622</v>
      </c>
      <c r="K60" s="23">
        <f t="shared" ref="K60:K62" si="14">+J60/J$63</f>
        <v>0.2373140022892026</v>
      </c>
      <c r="L60" s="27"/>
      <c r="M60" s="27"/>
      <c r="N60" s="27"/>
      <c r="O60" s="44"/>
    </row>
    <row r="61" spans="2:15" x14ac:dyDescent="0.25">
      <c r="B61" s="49"/>
      <c r="C61" s="27"/>
      <c r="D61" s="27"/>
      <c r="E61" s="27"/>
      <c r="F61" s="30" t="s">
        <v>28</v>
      </c>
      <c r="G61" s="23">
        <f t="shared" si="12"/>
        <v>0.75261155239714461</v>
      </c>
      <c r="H61" s="100">
        <f t="shared" ref="H61:J61" si="15">+H110+H159+H208</f>
        <v>300.12053400000002</v>
      </c>
      <c r="I61" s="100">
        <f t="shared" si="15"/>
        <v>225.87418100000002</v>
      </c>
      <c r="J61" s="100">
        <f t="shared" si="15"/>
        <v>491</v>
      </c>
      <c r="K61" s="23">
        <f t="shared" si="14"/>
        <v>0.18733307897748952</v>
      </c>
      <c r="L61" s="27"/>
      <c r="M61" s="27"/>
      <c r="N61" s="27"/>
      <c r="O61" s="44"/>
    </row>
    <row r="62" spans="2:15" x14ac:dyDescent="0.25">
      <c r="B62" s="49"/>
      <c r="C62" s="27"/>
      <c r="D62" s="27"/>
      <c r="E62" s="27"/>
      <c r="F62" s="30" t="s">
        <v>29</v>
      </c>
      <c r="G62" s="23">
        <f t="shared" si="12"/>
        <v>0.99722262433015596</v>
      </c>
      <c r="H62" s="100">
        <f t="shared" ref="H62:J62" si="16">+H111+H160+H209</f>
        <v>72.002503000000075</v>
      </c>
      <c r="I62" s="100">
        <f t="shared" si="16"/>
        <v>71.802525000000003</v>
      </c>
      <c r="J62" s="100">
        <f t="shared" si="16"/>
        <v>541</v>
      </c>
      <c r="K62" s="23">
        <f t="shared" si="14"/>
        <v>0.20640976726440291</v>
      </c>
      <c r="L62" s="27"/>
      <c r="M62" s="27"/>
      <c r="N62" s="27"/>
      <c r="O62" s="44"/>
    </row>
    <row r="63" spans="2:15" x14ac:dyDescent="0.25">
      <c r="B63" s="49"/>
      <c r="C63" s="27"/>
      <c r="D63" s="27"/>
      <c r="E63" s="27"/>
      <c r="F63" s="31" t="s">
        <v>0</v>
      </c>
      <c r="G63" s="22">
        <f t="shared" si="12"/>
        <v>0.24343917366462325</v>
      </c>
      <c r="H63" s="15">
        <f t="shared" ref="H63:J63" si="17">SUM(H59:H62)</f>
        <v>1955.7481929999999</v>
      </c>
      <c r="I63" s="15">
        <f t="shared" si="17"/>
        <v>476.10572400000007</v>
      </c>
      <c r="J63" s="28">
        <f t="shared" si="17"/>
        <v>2621</v>
      </c>
      <c r="K63" s="22">
        <f>SUM(K59:K62)</f>
        <v>1</v>
      </c>
      <c r="L63" s="27"/>
      <c r="M63" s="27"/>
      <c r="N63" s="27"/>
      <c r="O63" s="44"/>
    </row>
    <row r="64" spans="2:15" x14ac:dyDescent="0.25">
      <c r="B64" s="49"/>
      <c r="C64" s="27"/>
      <c r="D64" s="3"/>
      <c r="E64" s="5"/>
      <c r="F64" s="119" t="s">
        <v>88</v>
      </c>
      <c r="G64" s="119"/>
      <c r="H64" s="119"/>
      <c r="I64" s="119"/>
      <c r="J64" s="119"/>
      <c r="K64" s="119"/>
      <c r="L64" s="5"/>
      <c r="M64" s="3"/>
      <c r="N64" s="27"/>
      <c r="O64" s="44"/>
    </row>
    <row r="65" spans="2:15" x14ac:dyDescent="0.25">
      <c r="B65" s="49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44"/>
    </row>
    <row r="66" spans="2:15" x14ac:dyDescent="0.25"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</row>
    <row r="67" spans="2:15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</row>
    <row r="68" spans="2:15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</row>
    <row r="69" spans="2:15" x14ac:dyDescent="0.25"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8"/>
    </row>
    <row r="70" spans="2:15" x14ac:dyDescent="0.25">
      <c r="B70" s="49"/>
      <c r="C70" s="133" t="s">
        <v>19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50"/>
    </row>
    <row r="71" spans="2:15" ht="15" customHeight="1" x14ac:dyDescent="0.25">
      <c r="B71" s="49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51"/>
    </row>
    <row r="72" spans="2:15" ht="15" customHeight="1" x14ac:dyDescent="0.25">
      <c r="B72" s="49"/>
      <c r="C72" s="120" t="str">
        <f>+CONCATENATE("El avance del presupuesto del Gobierno Nacional para proyectos productivos se encuentra al " &amp; FIXED(K78*100,1) &amp; "%, mientras que para los proyectos del tipo social se registra un avance del " &amp; FIXED(K79*100,1) &amp;"% al ",B214," del 2018. Cabe resaltar que estos dos tipos de proyectos absorben el " &amp; FIXED(SUM(I78:I79)*100,1) &amp; "% del presupuesto total del Gobierno Nacional en esta región.")</f>
        <v>El avance del presupuesto del Gobierno Nacional para proyectos productivos se encuentra al 12.3%, mientras que para los proyectos del tipo social se registra un avance del 8.8% al 18 de junio del 2018. Cabe resaltar que estos dos tipos de proyectos absorben el 96.0% del presupuesto total del Gobierno Nacional en esta región.</v>
      </c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51"/>
    </row>
    <row r="73" spans="2:15" x14ac:dyDescent="0.25">
      <c r="B73" s="4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44"/>
    </row>
    <row r="74" spans="2:15" x14ac:dyDescent="0.25">
      <c r="B74" s="49"/>
      <c r="C74" s="27"/>
      <c r="D74" s="27"/>
      <c r="E74" s="5"/>
      <c r="F74" s="5"/>
      <c r="G74" s="5"/>
      <c r="H74" s="5"/>
      <c r="I74" s="5"/>
      <c r="J74" s="5"/>
      <c r="K74" s="5"/>
      <c r="L74" s="5"/>
      <c r="M74" s="27"/>
      <c r="N74" s="27"/>
      <c r="O74" s="44"/>
    </row>
    <row r="75" spans="2:15" x14ac:dyDescent="0.25">
      <c r="B75" s="49"/>
      <c r="C75" s="27"/>
      <c r="D75" s="27"/>
      <c r="E75" s="134" t="s">
        <v>62</v>
      </c>
      <c r="F75" s="134"/>
      <c r="G75" s="134"/>
      <c r="H75" s="134"/>
      <c r="I75" s="134"/>
      <c r="J75" s="134"/>
      <c r="K75" s="134"/>
      <c r="L75" s="134"/>
      <c r="M75" s="27"/>
      <c r="N75" s="27"/>
      <c r="O75" s="44"/>
    </row>
    <row r="76" spans="2:15" x14ac:dyDescent="0.25">
      <c r="B76" s="49"/>
      <c r="C76" s="27"/>
      <c r="D76" s="27"/>
      <c r="E76" s="5"/>
      <c r="F76" s="131" t="s">
        <v>1</v>
      </c>
      <c r="G76" s="131"/>
      <c r="H76" s="131"/>
      <c r="I76" s="131"/>
      <c r="J76" s="131"/>
      <c r="K76" s="131"/>
      <c r="L76" s="5"/>
      <c r="M76" s="27"/>
      <c r="N76" s="27"/>
      <c r="O76" s="44"/>
    </row>
    <row r="77" spans="2:15" x14ac:dyDescent="0.25">
      <c r="B77" s="59"/>
      <c r="C77" s="60"/>
      <c r="D77" s="60"/>
      <c r="E77" s="57"/>
      <c r="F77" s="132" t="s">
        <v>32</v>
      </c>
      <c r="G77" s="132"/>
      <c r="H77" s="19" t="s">
        <v>6</v>
      </c>
      <c r="I77" s="19" t="s">
        <v>16</v>
      </c>
      <c r="J77" s="19" t="s">
        <v>17</v>
      </c>
      <c r="K77" s="19" t="s">
        <v>18</v>
      </c>
      <c r="L77" s="57"/>
      <c r="M77" s="60"/>
      <c r="N77" s="60"/>
      <c r="O77" s="61"/>
    </row>
    <row r="78" spans="2:15" x14ac:dyDescent="0.25">
      <c r="B78" s="59"/>
      <c r="C78" s="60"/>
      <c r="D78" s="60"/>
      <c r="E78" s="57"/>
      <c r="F78" s="20" t="s">
        <v>13</v>
      </c>
      <c r="G78" s="11"/>
      <c r="H78" s="100">
        <v>261.50289999999995</v>
      </c>
      <c r="I78" s="23">
        <f>+H78/$H$82</f>
        <v>0.59270123338534919</v>
      </c>
      <c r="J78" s="82">
        <v>32.209561999999998</v>
      </c>
      <c r="K78" s="23">
        <f>+J78/H78</f>
        <v>0.12317095527430098</v>
      </c>
      <c r="L78" s="57"/>
      <c r="M78" s="60"/>
      <c r="N78" s="60"/>
      <c r="O78" s="61"/>
    </row>
    <row r="79" spans="2:15" x14ac:dyDescent="0.25">
      <c r="B79" s="59"/>
      <c r="C79" s="60"/>
      <c r="D79" s="60"/>
      <c r="E79" s="57"/>
      <c r="F79" s="20" t="s">
        <v>14</v>
      </c>
      <c r="G79" s="11"/>
      <c r="H79" s="82">
        <v>162.14615500000002</v>
      </c>
      <c r="I79" s="23">
        <f>+H79/$H$82</f>
        <v>0.36750730510901425</v>
      </c>
      <c r="J79" s="82">
        <v>14.22526</v>
      </c>
      <c r="K79" s="23">
        <f t="shared" ref="K79:K82" si="18">+J79/H79</f>
        <v>8.7731096676328821E-2</v>
      </c>
      <c r="L79" s="57"/>
      <c r="M79" s="60"/>
      <c r="N79" s="60"/>
      <c r="O79" s="61"/>
    </row>
    <row r="80" spans="2:15" x14ac:dyDescent="0.25">
      <c r="B80" s="59"/>
      <c r="C80" s="60"/>
      <c r="D80" s="60"/>
      <c r="E80" s="57"/>
      <c r="F80" s="20" t="s">
        <v>23</v>
      </c>
      <c r="G80" s="11"/>
      <c r="H80" s="82">
        <v>17.556201999999999</v>
      </c>
      <c r="I80" s="23">
        <f>+H80/$H$82</f>
        <v>3.9791461505636595E-2</v>
      </c>
      <c r="J80" s="82">
        <v>2.7581290000000003</v>
      </c>
      <c r="K80" s="23">
        <f t="shared" si="18"/>
        <v>0.1571028289603868</v>
      </c>
      <c r="L80" s="57"/>
      <c r="M80" s="60"/>
      <c r="N80" s="60"/>
      <c r="O80" s="61"/>
    </row>
    <row r="81" spans="2:15" x14ac:dyDescent="0.25">
      <c r="B81" s="59"/>
      <c r="C81" s="60"/>
      <c r="D81" s="60"/>
      <c r="E81" s="57"/>
      <c r="F81" s="20" t="s">
        <v>15</v>
      </c>
      <c r="G81" s="11"/>
      <c r="H81" s="82">
        <v>0</v>
      </c>
      <c r="I81" s="23">
        <f>+H81/$H$82</f>
        <v>0</v>
      </c>
      <c r="J81" s="82">
        <v>0</v>
      </c>
      <c r="K81" s="23" t="e">
        <f t="shared" si="18"/>
        <v>#DIV/0!</v>
      </c>
      <c r="L81" s="57"/>
      <c r="M81" s="60"/>
      <c r="N81" s="60"/>
      <c r="O81" s="61"/>
    </row>
    <row r="82" spans="2:15" x14ac:dyDescent="0.25">
      <c r="B82" s="59"/>
      <c r="C82" s="60"/>
      <c r="D82" s="60"/>
      <c r="E82" s="57"/>
      <c r="F82" s="21" t="s">
        <v>0</v>
      </c>
      <c r="G82" s="13"/>
      <c r="H82" s="43">
        <f>SUM(H78:H81)</f>
        <v>441.20525699999996</v>
      </c>
      <c r="I82" s="22">
        <f>+H82/$H$82</f>
        <v>1</v>
      </c>
      <c r="J82" s="43">
        <f>SUM(J78:J81)</f>
        <v>49.192950999999994</v>
      </c>
      <c r="K82" s="22">
        <f t="shared" si="18"/>
        <v>0.11149674719310972</v>
      </c>
      <c r="L82" s="57"/>
      <c r="M82" s="60"/>
      <c r="N82" s="60"/>
      <c r="O82" s="61"/>
    </row>
    <row r="83" spans="2:15" x14ac:dyDescent="0.25">
      <c r="B83" s="59"/>
      <c r="C83" s="60"/>
      <c r="D83" s="58"/>
      <c r="E83" s="57"/>
      <c r="F83" s="119" t="s">
        <v>88</v>
      </c>
      <c r="G83" s="119"/>
      <c r="H83" s="119"/>
      <c r="I83" s="119"/>
      <c r="J83" s="119"/>
      <c r="K83" s="119"/>
      <c r="L83" s="57"/>
      <c r="M83" s="58"/>
      <c r="N83" s="60"/>
      <c r="O83" s="61"/>
    </row>
    <row r="84" spans="2:15" x14ac:dyDescent="0.25">
      <c r="B84" s="59"/>
      <c r="C84" s="60"/>
      <c r="D84" s="60"/>
      <c r="E84" s="57"/>
      <c r="F84" s="5"/>
      <c r="G84" s="5"/>
      <c r="H84" s="5"/>
      <c r="I84" s="5"/>
      <c r="J84" s="5"/>
      <c r="K84" s="5"/>
      <c r="L84" s="57"/>
      <c r="M84" s="60"/>
      <c r="N84" s="60"/>
      <c r="O84" s="61"/>
    </row>
    <row r="85" spans="2:15" ht="15" customHeight="1" x14ac:dyDescent="0.25">
      <c r="B85" s="59"/>
      <c r="C85" s="120" t="str">
        <f>+CONCATENATE( "El gasto del Gobierno Nacional en el sector " &amp; TEXT(F91,20) &amp; " cuenta con el mayor presupuesto en esta región, con un nivel de ejecución del " &amp; FIXED(K91*100,1) &amp; "%, del mismo modo para proyectos " &amp; TEXT(F92,20)&amp; " se tiene un nivel de avance de " &amp; FIXED(K92*100,1) &amp; "%. Cabe destacar que solo estos dos sectores concentran el " &amp; FIXED(SUM(I91:I92)*100,1) &amp; "% del presupuesto de esta región. ")</f>
        <v xml:space="preserve">El gasto del Gobierno Nacional en el sector TRANSPORTE cuenta con el mayor presupuesto en esta región, con un nivel de ejecución del 4.6%, del mismo modo para proyectos EDUCACION se tiene un nivel de avance de 11.8%. Cabe destacar que solo estos dos sectores concentran el 73.3% del presupuesto de esta región. </v>
      </c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44"/>
    </row>
    <row r="86" spans="2:15" x14ac:dyDescent="0.25">
      <c r="B86" s="5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44"/>
    </row>
    <row r="87" spans="2:15" x14ac:dyDescent="0.25">
      <c r="B87" s="59"/>
      <c r="C87" s="27"/>
      <c r="D87" s="5"/>
      <c r="E87" s="5"/>
      <c r="F87" s="5"/>
      <c r="G87" s="5"/>
      <c r="H87" s="27"/>
      <c r="I87" s="27"/>
      <c r="J87" s="27"/>
      <c r="K87" s="27"/>
      <c r="L87" s="27"/>
      <c r="M87" s="27"/>
      <c r="N87" s="27"/>
      <c r="O87" s="44"/>
    </row>
    <row r="88" spans="2:15" x14ac:dyDescent="0.25">
      <c r="B88" s="59"/>
      <c r="C88" s="27"/>
      <c r="D88" s="5"/>
      <c r="E88" s="130" t="s">
        <v>65</v>
      </c>
      <c r="F88" s="130"/>
      <c r="G88" s="130"/>
      <c r="H88" s="130"/>
      <c r="I88" s="130"/>
      <c r="J88" s="130"/>
      <c r="K88" s="130"/>
      <c r="L88" s="130"/>
      <c r="M88" s="27"/>
      <c r="N88" s="27"/>
      <c r="O88" s="44"/>
    </row>
    <row r="89" spans="2:15" x14ac:dyDescent="0.25">
      <c r="B89" s="59"/>
      <c r="C89" s="27"/>
      <c r="D89" s="5"/>
      <c r="E89" s="5"/>
      <c r="F89" s="131" t="s">
        <v>1</v>
      </c>
      <c r="G89" s="131"/>
      <c r="H89" s="131"/>
      <c r="I89" s="131"/>
      <c r="J89" s="131"/>
      <c r="K89" s="131"/>
      <c r="L89" s="5"/>
      <c r="M89" s="27"/>
      <c r="N89" s="27"/>
      <c r="O89" s="44"/>
    </row>
    <row r="90" spans="2:15" x14ac:dyDescent="0.25">
      <c r="B90" s="59"/>
      <c r="C90" s="60"/>
      <c r="D90" s="57"/>
      <c r="E90" s="60"/>
      <c r="F90" s="135" t="s">
        <v>22</v>
      </c>
      <c r="G90" s="136"/>
      <c r="H90" s="24" t="s">
        <v>20</v>
      </c>
      <c r="I90" s="24" t="s">
        <v>3</v>
      </c>
      <c r="J90" s="19" t="s">
        <v>21</v>
      </c>
      <c r="K90" s="19" t="s">
        <v>18</v>
      </c>
      <c r="L90" s="5"/>
      <c r="M90" s="60"/>
      <c r="N90" s="60"/>
      <c r="O90" s="61"/>
    </row>
    <row r="91" spans="2:15" x14ac:dyDescent="0.25">
      <c r="B91" s="59"/>
      <c r="C91" s="60"/>
      <c r="D91" s="57"/>
      <c r="E91" s="60"/>
      <c r="F91" s="20" t="s">
        <v>48</v>
      </c>
      <c r="G91" s="25"/>
      <c r="H91" s="82">
        <v>210.81456399999999</v>
      </c>
      <c r="I91" s="23">
        <f t="shared" ref="I91:I98" si="19">+H91/$H$99</f>
        <v>0.4778151680092062</v>
      </c>
      <c r="J91" s="82">
        <v>9.6110550000000003</v>
      </c>
      <c r="K91" s="23">
        <f>+J91/H91</f>
        <v>4.5590090255813641E-2</v>
      </c>
      <c r="L91" s="57"/>
      <c r="M91" s="60"/>
      <c r="N91" s="60"/>
      <c r="O91" s="61"/>
    </row>
    <row r="92" spans="2:15" x14ac:dyDescent="0.25">
      <c r="B92" s="59"/>
      <c r="C92" s="60"/>
      <c r="D92" s="57"/>
      <c r="E92" s="60"/>
      <c r="F92" s="20" t="s">
        <v>50</v>
      </c>
      <c r="G92" s="25"/>
      <c r="H92" s="82">
        <v>112.778232</v>
      </c>
      <c r="I92" s="23">
        <f t="shared" si="19"/>
        <v>0.25561398059225759</v>
      </c>
      <c r="J92" s="82">
        <v>13.319464</v>
      </c>
      <c r="K92" s="23">
        <f t="shared" ref="K92:K99" si="20">+J92/H92</f>
        <v>0.118103146004275</v>
      </c>
      <c r="L92" s="57"/>
      <c r="M92" s="60"/>
      <c r="N92" s="60"/>
      <c r="O92" s="61"/>
    </row>
    <row r="93" spans="2:15" x14ac:dyDescent="0.25">
      <c r="B93" s="59"/>
      <c r="C93" s="60"/>
      <c r="D93" s="57"/>
      <c r="E93" s="60"/>
      <c r="F93" s="20" t="s">
        <v>54</v>
      </c>
      <c r="G93" s="25"/>
      <c r="H93" s="82">
        <v>44.896014000000001</v>
      </c>
      <c r="I93" s="23">
        <f t="shared" si="19"/>
        <v>0.10175765879416981</v>
      </c>
      <c r="J93" s="82">
        <v>0.80238500000000001</v>
      </c>
      <c r="K93" s="23">
        <f t="shared" si="20"/>
        <v>1.7872076572321097E-2</v>
      </c>
      <c r="L93" s="57"/>
      <c r="M93" s="60"/>
      <c r="N93" s="60"/>
      <c r="O93" s="61"/>
    </row>
    <row r="94" spans="2:15" x14ac:dyDescent="0.25">
      <c r="B94" s="59"/>
      <c r="C94" s="60"/>
      <c r="D94" s="57"/>
      <c r="E94" s="60"/>
      <c r="F94" s="20" t="s">
        <v>51</v>
      </c>
      <c r="G94" s="25"/>
      <c r="H94" s="82">
        <v>38.918011999999997</v>
      </c>
      <c r="I94" s="23">
        <f t="shared" si="19"/>
        <v>8.8208405005473459E-2</v>
      </c>
      <c r="J94" s="82">
        <v>17.166384000000001</v>
      </c>
      <c r="K94" s="23">
        <f t="shared" si="20"/>
        <v>0.4410909786450552</v>
      </c>
      <c r="L94" s="57"/>
      <c r="M94" s="60"/>
      <c r="N94" s="60"/>
      <c r="O94" s="61"/>
    </row>
    <row r="95" spans="2:15" x14ac:dyDescent="0.25">
      <c r="B95" s="59"/>
      <c r="C95" s="60"/>
      <c r="D95" s="57"/>
      <c r="E95" s="60"/>
      <c r="F95" s="20" t="s">
        <v>91</v>
      </c>
      <c r="G95" s="25"/>
      <c r="H95" s="82">
        <v>17.502825999999999</v>
      </c>
      <c r="I95" s="23">
        <f t="shared" si="19"/>
        <v>3.9670483799335146E-2</v>
      </c>
      <c r="J95" s="82">
        <v>2.7461820000000001</v>
      </c>
      <c r="K95" s="23">
        <f t="shared" si="20"/>
        <v>0.1568993487108882</v>
      </c>
      <c r="L95" s="57"/>
      <c r="M95" s="60"/>
      <c r="N95" s="60"/>
      <c r="O95" s="61"/>
    </row>
    <row r="96" spans="2:15" x14ac:dyDescent="0.25">
      <c r="B96" s="59"/>
      <c r="C96" s="60"/>
      <c r="D96" s="57"/>
      <c r="E96" s="60"/>
      <c r="F96" s="20" t="s">
        <v>92</v>
      </c>
      <c r="G96" s="25"/>
      <c r="H96" s="82">
        <v>5.3068850000000003</v>
      </c>
      <c r="I96" s="23">
        <f t="shared" si="19"/>
        <v>1.202815450587435E-2</v>
      </c>
      <c r="J96" s="82">
        <v>4.4488989999999999</v>
      </c>
      <c r="K96" s="23">
        <f t="shared" si="20"/>
        <v>0.83832587289907345</v>
      </c>
      <c r="L96" s="57"/>
      <c r="M96" s="60"/>
      <c r="N96" s="60"/>
      <c r="O96" s="61"/>
    </row>
    <row r="97" spans="2:15" x14ac:dyDescent="0.25">
      <c r="B97" s="59"/>
      <c r="C97" s="60"/>
      <c r="D97" s="57"/>
      <c r="E97" s="60"/>
      <c r="F97" s="20" t="s">
        <v>49</v>
      </c>
      <c r="G97" s="25"/>
      <c r="H97" s="82">
        <v>3.952207</v>
      </c>
      <c r="I97" s="23">
        <f t="shared" si="19"/>
        <v>8.9577513805552868E-3</v>
      </c>
      <c r="J97" s="82">
        <v>3.8211000000000002E-2</v>
      </c>
      <c r="K97" s="23">
        <f t="shared" si="20"/>
        <v>9.6682688938104708E-3</v>
      </c>
      <c r="L97" s="57"/>
      <c r="M97" s="60"/>
      <c r="N97" s="60"/>
      <c r="O97" s="61"/>
    </row>
    <row r="98" spans="2:15" x14ac:dyDescent="0.25">
      <c r="B98" s="59"/>
      <c r="C98" s="60"/>
      <c r="D98" s="57"/>
      <c r="E98" s="60"/>
      <c r="F98" s="20" t="s">
        <v>53</v>
      </c>
      <c r="G98" s="25"/>
      <c r="H98" s="82">
        <f>+H82-SUM(H91:H97)</f>
        <v>7.0365170000000035</v>
      </c>
      <c r="I98" s="23">
        <f t="shared" si="19"/>
        <v>1.5948397913128229E-2</v>
      </c>
      <c r="J98" s="82">
        <f>+J82-SUM(J91:J97)</f>
        <v>1.0603710000000035</v>
      </c>
      <c r="K98" s="23">
        <f t="shared" si="20"/>
        <v>0.15069543639274985</v>
      </c>
      <c r="L98" s="57"/>
      <c r="M98" s="60"/>
      <c r="N98" s="60"/>
      <c r="O98" s="61"/>
    </row>
    <row r="99" spans="2:15" x14ac:dyDescent="0.25">
      <c r="B99" s="59"/>
      <c r="C99" s="60"/>
      <c r="D99" s="57"/>
      <c r="E99" s="60"/>
      <c r="F99" s="21" t="s">
        <v>0</v>
      </c>
      <c r="G99" s="26"/>
      <c r="H99" s="43">
        <f>SUM(H91:H98)</f>
        <v>441.20525699999996</v>
      </c>
      <c r="I99" s="22">
        <f>SUM(I91:I98)</f>
        <v>1.0000000000000002</v>
      </c>
      <c r="J99" s="43">
        <f>SUM(J91:J98)</f>
        <v>49.192950999999994</v>
      </c>
      <c r="K99" s="22">
        <f t="shared" si="20"/>
        <v>0.11149674719310972</v>
      </c>
      <c r="L99" s="57"/>
      <c r="M99" s="60"/>
      <c r="N99" s="60"/>
      <c r="O99" s="61"/>
    </row>
    <row r="100" spans="2:15" x14ac:dyDescent="0.25">
      <c r="B100" s="59"/>
      <c r="C100" s="60"/>
      <c r="D100" s="58"/>
      <c r="E100" s="57"/>
      <c r="F100" s="119" t="s">
        <v>88</v>
      </c>
      <c r="G100" s="119"/>
      <c r="H100" s="119"/>
      <c r="I100" s="119"/>
      <c r="J100" s="119"/>
      <c r="K100" s="119"/>
      <c r="L100" s="57"/>
      <c r="M100" s="58"/>
      <c r="N100" s="60"/>
      <c r="O100" s="61"/>
    </row>
    <row r="101" spans="2:15" x14ac:dyDescent="0.25">
      <c r="B101" s="49"/>
      <c r="C101" s="27"/>
      <c r="D101" s="5"/>
      <c r="E101" s="5"/>
      <c r="F101" s="70"/>
      <c r="G101" s="70"/>
      <c r="H101" s="5"/>
      <c r="I101" s="5"/>
      <c r="J101" s="5"/>
      <c r="K101" s="5"/>
      <c r="L101" s="5"/>
      <c r="M101" s="27"/>
      <c r="N101" s="27"/>
      <c r="O101" s="44"/>
    </row>
    <row r="102" spans="2:15" ht="15" customHeight="1" x14ac:dyDescent="0.25">
      <c r="B102" s="49"/>
      <c r="C102" s="120" t="str">
        <f>+CONCATENATE("Al ",B214," de los " &amp; FIXED(J112,0)  &amp; "  proyectos presupuestados para el 2018, " &amp; FIXED(J108,0) &amp; " no cuentan con ningún avance en ejecución del gasto, mientras que " &amp; FIXED(J109,0) &amp; " (" &amp; FIXED(K109*100,1) &amp; "% de proyectos) no superan el 50,0% de ejecución, " &amp; FIXED(J110,0) &amp; " proyectos (" &amp; FIXED(K110*100,1) &amp; "% del total) tienen un nivel de ejecución mayor al 50,0% pero no culminan al 100% y " &amp; FIXED(J111,0) &amp; " proyectos por S/ " &amp; FIXED(I111,1) &amp; " millones se han ejecutado al 100,0%.")</f>
        <v>Al 18 de junio de los 168  proyectos presupuestados para el 2018, 95 no cuentan con ningún avance en ejecución del gasto, mientras que 44 (26.2% de proyectos) no superan el 50,0% de ejecución, 16 proyectos (9.5% del total) tienen un nivel de ejecución mayor al 50,0% pero no culminan al 100% y 13 proyectos por S/ 5.1 millones se han ejecutado al 100,0%.</v>
      </c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44"/>
    </row>
    <row r="103" spans="2:15" x14ac:dyDescent="0.25">
      <c r="B103" s="4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44"/>
    </row>
    <row r="104" spans="2:15" x14ac:dyDescent="0.25">
      <c r="B104" s="4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44"/>
    </row>
    <row r="105" spans="2:15" x14ac:dyDescent="0.25">
      <c r="B105" s="49"/>
      <c r="C105" s="27"/>
      <c r="D105" s="27"/>
      <c r="E105" s="130" t="s">
        <v>69</v>
      </c>
      <c r="F105" s="130"/>
      <c r="G105" s="130"/>
      <c r="H105" s="130"/>
      <c r="I105" s="130"/>
      <c r="J105" s="130"/>
      <c r="K105" s="130"/>
      <c r="L105" s="130"/>
      <c r="M105" s="27"/>
      <c r="N105" s="27"/>
      <c r="O105" s="44"/>
    </row>
    <row r="106" spans="2:15" x14ac:dyDescent="0.25">
      <c r="B106" s="49"/>
      <c r="C106" s="27"/>
      <c r="D106" s="27"/>
      <c r="E106" s="5"/>
      <c r="F106" s="131" t="s">
        <v>33</v>
      </c>
      <c r="G106" s="131"/>
      <c r="H106" s="131"/>
      <c r="I106" s="131"/>
      <c r="J106" s="131"/>
      <c r="K106" s="131"/>
      <c r="L106" s="5"/>
      <c r="M106" s="27"/>
      <c r="N106" s="27"/>
      <c r="O106" s="44"/>
    </row>
    <row r="107" spans="2:15" x14ac:dyDescent="0.25">
      <c r="B107" s="49"/>
      <c r="C107" s="27"/>
      <c r="D107" s="27"/>
      <c r="E107" s="27"/>
      <c r="F107" s="29" t="s">
        <v>25</v>
      </c>
      <c r="G107" s="19" t="s">
        <v>18</v>
      </c>
      <c r="H107" s="19" t="s">
        <v>20</v>
      </c>
      <c r="I107" s="19" t="s">
        <v>7</v>
      </c>
      <c r="J107" s="19" t="s">
        <v>24</v>
      </c>
      <c r="K107" s="19" t="s">
        <v>3</v>
      </c>
      <c r="L107" s="27"/>
      <c r="M107" s="27"/>
      <c r="N107" s="27"/>
      <c r="O107" s="44"/>
    </row>
    <row r="108" spans="2:15" x14ac:dyDescent="0.25">
      <c r="B108" s="59"/>
      <c r="C108" s="60"/>
      <c r="D108" s="60"/>
      <c r="E108" s="60"/>
      <c r="F108" s="30" t="s">
        <v>26</v>
      </c>
      <c r="G108" s="23">
        <f>+I108/H108</f>
        <v>0</v>
      </c>
      <c r="H108" s="82">
        <v>183.69937799999997</v>
      </c>
      <c r="I108" s="82">
        <v>0</v>
      </c>
      <c r="J108" s="30">
        <v>95</v>
      </c>
      <c r="K108" s="23">
        <f>+J108/$J$112</f>
        <v>0.56547619047619047</v>
      </c>
      <c r="L108" s="60"/>
      <c r="M108" s="60"/>
      <c r="N108" s="60"/>
      <c r="O108" s="61"/>
    </row>
    <row r="109" spans="2:15" x14ac:dyDescent="0.25">
      <c r="B109" s="59"/>
      <c r="C109" s="60"/>
      <c r="D109" s="60"/>
      <c r="E109" s="60"/>
      <c r="F109" s="30" t="s">
        <v>27</v>
      </c>
      <c r="G109" s="23">
        <f t="shared" ref="G109:G112" si="21">+I109/H109</f>
        <v>8.2044886888064744E-2</v>
      </c>
      <c r="H109" s="82">
        <v>218.78473700000001</v>
      </c>
      <c r="I109" s="82">
        <v>17.950168999999995</v>
      </c>
      <c r="J109" s="30">
        <v>44</v>
      </c>
      <c r="K109" s="23">
        <f>+J109/$J$112</f>
        <v>0.26190476190476192</v>
      </c>
      <c r="L109" s="60"/>
      <c r="M109" s="60"/>
      <c r="N109" s="60"/>
      <c r="O109" s="61"/>
    </row>
    <row r="110" spans="2:15" x14ac:dyDescent="0.25">
      <c r="B110" s="59"/>
      <c r="C110" s="60"/>
      <c r="D110" s="60"/>
      <c r="E110" s="60"/>
      <c r="F110" s="30" t="s">
        <v>28</v>
      </c>
      <c r="G110" s="23">
        <f t="shared" si="21"/>
        <v>0.77765315420998027</v>
      </c>
      <c r="H110" s="82">
        <v>33.633731000000004</v>
      </c>
      <c r="I110" s="82">
        <v>26.155376999999998</v>
      </c>
      <c r="J110" s="30">
        <v>16</v>
      </c>
      <c r="K110" s="23">
        <f>+J110/$J$112</f>
        <v>9.5238095238095233E-2</v>
      </c>
      <c r="L110" s="60"/>
      <c r="M110" s="60"/>
      <c r="N110" s="60"/>
      <c r="O110" s="61"/>
    </row>
    <row r="111" spans="2:15" x14ac:dyDescent="0.25">
      <c r="B111" s="59"/>
      <c r="C111" s="60"/>
      <c r="D111" s="60"/>
      <c r="E111" s="60"/>
      <c r="F111" s="30" t="s">
        <v>29</v>
      </c>
      <c r="G111" s="23">
        <f t="shared" si="21"/>
        <v>0.99999921374545919</v>
      </c>
      <c r="H111" s="82">
        <v>5.0874109999999995</v>
      </c>
      <c r="I111" s="82">
        <v>5.0874069999999998</v>
      </c>
      <c r="J111" s="30">
        <v>13</v>
      </c>
      <c r="K111" s="23">
        <f>+J111/$J$112</f>
        <v>7.7380952380952384E-2</v>
      </c>
      <c r="L111" s="60"/>
      <c r="M111" s="60"/>
      <c r="N111" s="60"/>
      <c r="O111" s="61"/>
    </row>
    <row r="112" spans="2:15" x14ac:dyDescent="0.25">
      <c r="B112" s="59"/>
      <c r="C112" s="60"/>
      <c r="D112" s="60"/>
      <c r="E112" s="60"/>
      <c r="F112" s="31" t="s">
        <v>0</v>
      </c>
      <c r="G112" s="22">
        <f t="shared" si="21"/>
        <v>0.11149675172614726</v>
      </c>
      <c r="H112" s="43">
        <f t="shared" ref="H112:J112" si="22">SUM(H108:H111)</f>
        <v>441.20525699999996</v>
      </c>
      <c r="I112" s="43">
        <f t="shared" si="22"/>
        <v>49.192952999999989</v>
      </c>
      <c r="J112" s="31">
        <f t="shared" si="22"/>
        <v>168</v>
      </c>
      <c r="K112" s="22">
        <f>+J112/$J$112</f>
        <v>1</v>
      </c>
      <c r="L112" s="60"/>
      <c r="M112" s="60"/>
      <c r="N112" s="60"/>
      <c r="O112" s="61"/>
    </row>
    <row r="113" spans="2:15" x14ac:dyDescent="0.25">
      <c r="B113" s="59"/>
      <c r="C113" s="60"/>
      <c r="D113" s="58"/>
      <c r="E113" s="57"/>
      <c r="F113" s="119" t="s">
        <v>88</v>
      </c>
      <c r="G113" s="119"/>
      <c r="H113" s="119"/>
      <c r="I113" s="119"/>
      <c r="J113" s="119"/>
      <c r="K113" s="119"/>
      <c r="L113" s="57"/>
      <c r="M113" s="58"/>
      <c r="N113" s="60"/>
      <c r="O113" s="61"/>
    </row>
    <row r="114" spans="2:15" x14ac:dyDescent="0.25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/>
    </row>
    <row r="115" spans="2:15" x14ac:dyDescent="0.25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5"/>
    </row>
    <row r="116" spans="2:15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</row>
    <row r="117" spans="2:15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</row>
    <row r="118" spans="2:15" x14ac:dyDescent="0.25"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</row>
    <row r="119" spans="2:15" x14ac:dyDescent="0.25">
      <c r="B119" s="49"/>
      <c r="C119" s="133" t="s">
        <v>30</v>
      </c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50"/>
    </row>
    <row r="120" spans="2:15" x14ac:dyDescent="0.25">
      <c r="B120" s="49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51"/>
    </row>
    <row r="121" spans="2:15" ht="15" customHeight="1" x14ac:dyDescent="0.25">
      <c r="B121" s="49"/>
      <c r="C121" s="120" t="str">
        <f>+CONCATENATE("El avance del presupuesto del Gobierno Regional para proyectos productivos se encuentra al " &amp; FIXED(K127*100,1) &amp; "%, mientras que para los proyectos del tipo social se registra un avance del " &amp; FIXED(K128*100,1) &amp;"% al ",B214,"del 2018. Cabe resaltar que estos dos tipos de proyectos absorben el " &amp; FIXED(SUM(I127:I128)*100,1) &amp; "% del presupuesto total del Gobierno Regional en esta región.")</f>
        <v>El avance del presupuesto del Gobierno Regional para proyectos productivos se encuentra al 32.9%, mientras que para los proyectos del tipo social se registra un avance del 37.8% al 18 de juniodel 2018. Cabe resaltar que estos dos tipos de proyectos absorben el 95.8% del presupuesto total del Gobierno Regional en esta región.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51"/>
    </row>
    <row r="122" spans="2:15" x14ac:dyDescent="0.25">
      <c r="B122" s="4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44"/>
    </row>
    <row r="123" spans="2:15" x14ac:dyDescent="0.25">
      <c r="B123" s="59"/>
      <c r="C123" s="60"/>
      <c r="D123" s="60"/>
      <c r="E123" s="57"/>
      <c r="F123" s="57"/>
      <c r="G123" s="57"/>
      <c r="H123" s="57"/>
      <c r="I123" s="57"/>
      <c r="J123" s="57"/>
      <c r="K123" s="57"/>
      <c r="L123" s="57"/>
      <c r="M123" s="60"/>
      <c r="N123" s="60"/>
      <c r="O123" s="61"/>
    </row>
    <row r="124" spans="2:15" x14ac:dyDescent="0.25">
      <c r="B124" s="49"/>
      <c r="C124" s="27"/>
      <c r="D124" s="27"/>
      <c r="E124" s="134" t="s">
        <v>63</v>
      </c>
      <c r="F124" s="134"/>
      <c r="G124" s="134"/>
      <c r="H124" s="134"/>
      <c r="I124" s="134"/>
      <c r="J124" s="134"/>
      <c r="K124" s="134"/>
      <c r="L124" s="134"/>
      <c r="M124" s="27"/>
      <c r="N124" s="27"/>
      <c r="O124" s="44"/>
    </row>
    <row r="125" spans="2:15" x14ac:dyDescent="0.25">
      <c r="B125" s="49"/>
      <c r="C125" s="27"/>
      <c r="D125" s="27"/>
      <c r="E125" s="5"/>
      <c r="F125" s="131" t="s">
        <v>1</v>
      </c>
      <c r="G125" s="131"/>
      <c r="H125" s="131"/>
      <c r="I125" s="131"/>
      <c r="J125" s="131"/>
      <c r="K125" s="131"/>
      <c r="L125" s="5"/>
      <c r="M125" s="27"/>
      <c r="N125" s="27"/>
      <c r="O125" s="44"/>
    </row>
    <row r="126" spans="2:15" x14ac:dyDescent="0.25">
      <c r="B126" s="59"/>
      <c r="C126" s="60"/>
      <c r="D126" s="60"/>
      <c r="E126" s="57"/>
      <c r="F126" s="132" t="s">
        <v>32</v>
      </c>
      <c r="G126" s="132"/>
      <c r="H126" s="19" t="s">
        <v>6</v>
      </c>
      <c r="I126" s="19" t="s">
        <v>16</v>
      </c>
      <c r="J126" s="19" t="s">
        <v>17</v>
      </c>
      <c r="K126" s="19" t="s">
        <v>18</v>
      </c>
      <c r="L126" s="57"/>
      <c r="M126" s="60"/>
      <c r="N126" s="60"/>
      <c r="O126" s="61"/>
    </row>
    <row r="127" spans="2:15" x14ac:dyDescent="0.25">
      <c r="B127" s="59"/>
      <c r="C127" s="60"/>
      <c r="D127" s="60"/>
      <c r="E127" s="57"/>
      <c r="F127" s="20" t="s">
        <v>13</v>
      </c>
      <c r="G127" s="11"/>
      <c r="H127" s="100">
        <v>299.50554799999998</v>
      </c>
      <c r="I127" s="23">
        <f>+H127/H$131</f>
        <v>0.62448311791309752</v>
      </c>
      <c r="J127" s="82">
        <v>98.432874999999996</v>
      </c>
      <c r="K127" s="23">
        <f>+J127/H127</f>
        <v>0.32865125757203001</v>
      </c>
      <c r="L127" s="57"/>
      <c r="M127" s="60"/>
      <c r="N127" s="60"/>
      <c r="O127" s="61"/>
    </row>
    <row r="128" spans="2:15" x14ac:dyDescent="0.25">
      <c r="B128" s="59"/>
      <c r="C128" s="60"/>
      <c r="D128" s="60"/>
      <c r="E128" s="57"/>
      <c r="F128" s="20" t="s">
        <v>14</v>
      </c>
      <c r="G128" s="11"/>
      <c r="H128" s="82">
        <v>160.048756</v>
      </c>
      <c r="I128" s="23">
        <f t="shared" ref="I128:I130" si="23">+H128/H$131</f>
        <v>0.33370916442920978</v>
      </c>
      <c r="J128" s="82">
        <v>60.442872999999992</v>
      </c>
      <c r="K128" s="23">
        <f t="shared" ref="K128:K131" si="24">+J128/H128</f>
        <v>0.37765287597736774</v>
      </c>
      <c r="L128" s="57"/>
      <c r="M128" s="60"/>
      <c r="N128" s="60"/>
      <c r="O128" s="61"/>
    </row>
    <row r="129" spans="2:15" x14ac:dyDescent="0.25">
      <c r="B129" s="59"/>
      <c r="C129" s="60"/>
      <c r="D129" s="60"/>
      <c r="E129" s="57"/>
      <c r="F129" s="20" t="s">
        <v>23</v>
      </c>
      <c r="G129" s="11"/>
      <c r="H129" s="82">
        <v>3.3641619999999999</v>
      </c>
      <c r="I129" s="23">
        <f t="shared" si="23"/>
        <v>7.0144355887683321E-3</v>
      </c>
      <c r="J129" s="82">
        <v>0.124919</v>
      </c>
      <c r="K129" s="23">
        <f t="shared" si="24"/>
        <v>3.7132278409898217E-2</v>
      </c>
      <c r="L129" s="57"/>
      <c r="M129" s="60"/>
      <c r="N129" s="60"/>
      <c r="O129" s="61"/>
    </row>
    <row r="130" spans="2:15" x14ac:dyDescent="0.25">
      <c r="B130" s="59"/>
      <c r="C130" s="60"/>
      <c r="D130" s="60"/>
      <c r="E130" s="57"/>
      <c r="F130" s="20" t="s">
        <v>15</v>
      </c>
      <c r="G130" s="11"/>
      <c r="H130" s="82">
        <v>16.687049999999999</v>
      </c>
      <c r="I130" s="23">
        <f t="shared" si="23"/>
        <v>3.4793282068924326E-2</v>
      </c>
      <c r="J130" s="82">
        <v>4.7952760000000003</v>
      </c>
      <c r="K130" s="23">
        <f t="shared" si="24"/>
        <v>0.28736511246745233</v>
      </c>
      <c r="L130" s="57"/>
      <c r="M130" s="60"/>
      <c r="N130" s="60"/>
      <c r="O130" s="61"/>
    </row>
    <row r="131" spans="2:15" x14ac:dyDescent="0.25">
      <c r="B131" s="59"/>
      <c r="C131" s="60"/>
      <c r="D131" s="60"/>
      <c r="E131" s="57"/>
      <c r="F131" s="21" t="s">
        <v>0</v>
      </c>
      <c r="G131" s="13"/>
      <c r="H131" s="43">
        <f>SUM(H127:H130)</f>
        <v>479.60551600000002</v>
      </c>
      <c r="I131" s="22">
        <f>SUM(I127:I130)</f>
        <v>0.99999999999999989</v>
      </c>
      <c r="J131" s="43">
        <f>SUM(J127:J130)</f>
        <v>163.79594299999999</v>
      </c>
      <c r="K131" s="22">
        <f t="shared" si="24"/>
        <v>0.34152222511135588</v>
      </c>
      <c r="L131" s="57"/>
      <c r="M131" s="60"/>
      <c r="N131" s="60"/>
      <c r="O131" s="61"/>
    </row>
    <row r="132" spans="2:15" x14ac:dyDescent="0.25">
      <c r="B132" s="59"/>
      <c r="C132" s="60"/>
      <c r="D132" s="58"/>
      <c r="E132" s="57"/>
      <c r="F132" s="119" t="s">
        <v>88</v>
      </c>
      <c r="G132" s="119"/>
      <c r="H132" s="119"/>
      <c r="I132" s="119"/>
      <c r="J132" s="119"/>
      <c r="K132" s="119"/>
      <c r="L132" s="57"/>
      <c r="M132" s="58"/>
      <c r="N132" s="60"/>
      <c r="O132" s="61"/>
    </row>
    <row r="133" spans="2:15" x14ac:dyDescent="0.25">
      <c r="B133" s="49"/>
      <c r="C133" s="27"/>
      <c r="D133" s="27"/>
      <c r="E133" s="5"/>
      <c r="F133" s="5"/>
      <c r="G133" s="5"/>
      <c r="H133" s="5"/>
      <c r="I133" s="5"/>
      <c r="J133" s="5"/>
      <c r="K133" s="5"/>
      <c r="L133" s="5"/>
      <c r="M133" s="27"/>
      <c r="N133" s="27"/>
      <c r="O133" s="44"/>
    </row>
    <row r="134" spans="2:15" ht="15" customHeight="1" x14ac:dyDescent="0.25">
      <c r="B134" s="49"/>
      <c r="C134" s="120" t="str">
        <f>+CONCATENATE( "El gasto del Gobierno Regional en el sector " &amp; TEXT(F140,20) &amp; " cuenta con el mayor presupuesto en esta región, con un nivel de ejecución del " &amp; FIXED(K140*100,1) &amp; "%, del mismo modo para proyectos " &amp; TEXT(F141,20)&amp; " se tiene un nivel de avance de " &amp; FIXED(K141*100,1) &amp; "%. Cabe destacar que solo estos dos sectores concentran el " &amp; FIXED(SUM(I140:I141)*100,1) &amp; "% del presupuesto de esta región. ")</f>
        <v xml:space="preserve">El gasto del Gobierno Regional en el sector TRANSPORTE cuenta con el mayor presupuesto en esta región, con un nivel de ejecución del 33.7%, del mismo modo para proyectos EDUCACION se tiene un nivel de avance de 36.8%. Cabe destacar que solo estos dos sectores concentran el 48.6% del presupuesto de esta región. </v>
      </c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44"/>
    </row>
    <row r="135" spans="2:15" x14ac:dyDescent="0.25">
      <c r="B135" s="4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44"/>
    </row>
    <row r="136" spans="2:15" x14ac:dyDescent="0.25">
      <c r="B136" s="49"/>
      <c r="C136" s="27"/>
      <c r="D136" s="5"/>
      <c r="E136" s="5"/>
      <c r="F136" s="5"/>
      <c r="G136" s="5"/>
      <c r="H136" s="27"/>
      <c r="I136" s="27"/>
      <c r="J136" s="27"/>
      <c r="K136" s="27"/>
      <c r="L136" s="27"/>
      <c r="M136" s="27"/>
      <c r="N136" s="27"/>
      <c r="O136" s="44"/>
    </row>
    <row r="137" spans="2:15" x14ac:dyDescent="0.25">
      <c r="B137" s="59"/>
      <c r="C137" s="60"/>
      <c r="D137" s="57"/>
      <c r="E137" s="130" t="s">
        <v>66</v>
      </c>
      <c r="F137" s="130"/>
      <c r="G137" s="130"/>
      <c r="H137" s="130"/>
      <c r="I137" s="130"/>
      <c r="J137" s="130"/>
      <c r="K137" s="130"/>
      <c r="L137" s="130"/>
      <c r="M137" s="60"/>
      <c r="N137" s="60"/>
      <c r="O137" s="61"/>
    </row>
    <row r="138" spans="2:15" x14ac:dyDescent="0.25">
      <c r="B138" s="59"/>
      <c r="C138" s="60"/>
      <c r="D138" s="57"/>
      <c r="E138" s="5"/>
      <c r="F138" s="131" t="s">
        <v>1</v>
      </c>
      <c r="G138" s="131"/>
      <c r="H138" s="131"/>
      <c r="I138" s="131"/>
      <c r="J138" s="131"/>
      <c r="K138" s="131"/>
      <c r="L138" s="5"/>
      <c r="M138" s="60"/>
      <c r="N138" s="60"/>
      <c r="O138" s="61"/>
    </row>
    <row r="139" spans="2:15" x14ac:dyDescent="0.25">
      <c r="B139" s="59"/>
      <c r="C139" s="60"/>
      <c r="D139" s="57"/>
      <c r="E139" s="27"/>
      <c r="F139" s="132" t="s">
        <v>22</v>
      </c>
      <c r="G139" s="132"/>
      <c r="H139" s="19" t="s">
        <v>20</v>
      </c>
      <c r="I139" s="19" t="s">
        <v>3</v>
      </c>
      <c r="J139" s="19" t="s">
        <v>21</v>
      </c>
      <c r="K139" s="19" t="s">
        <v>18</v>
      </c>
      <c r="L139" s="5"/>
      <c r="M139" s="60"/>
      <c r="N139" s="60"/>
      <c r="O139" s="61"/>
    </row>
    <row r="140" spans="2:15" x14ac:dyDescent="0.25">
      <c r="B140" s="59"/>
      <c r="C140" s="60"/>
      <c r="D140" s="57"/>
      <c r="E140" s="60"/>
      <c r="F140" s="20" t="s">
        <v>48</v>
      </c>
      <c r="G140" s="25"/>
      <c r="H140" s="82">
        <v>123.57480200000001</v>
      </c>
      <c r="I140" s="23">
        <f>+H140/H$148</f>
        <v>0.25765925928174688</v>
      </c>
      <c r="J140" s="82">
        <v>41.587491</v>
      </c>
      <c r="K140" s="23">
        <f>+J140/H140</f>
        <v>0.33653698267709947</v>
      </c>
      <c r="L140" s="57"/>
      <c r="M140" s="60"/>
      <c r="N140" s="60"/>
      <c r="O140" s="61"/>
    </row>
    <row r="141" spans="2:15" x14ac:dyDescent="0.25">
      <c r="B141" s="59"/>
      <c r="C141" s="60"/>
      <c r="D141" s="57"/>
      <c r="E141" s="60"/>
      <c r="F141" s="20" t="s">
        <v>50</v>
      </c>
      <c r="G141" s="25"/>
      <c r="H141" s="82">
        <v>109.456</v>
      </c>
      <c r="I141" s="23">
        <f t="shared" ref="I141:I147" si="25">+H141/H$148</f>
        <v>0.22822089477386243</v>
      </c>
      <c r="J141" s="82">
        <v>40.252268999999998</v>
      </c>
      <c r="K141" s="23">
        <f t="shared" ref="K141:K148" si="26">+J141/H141</f>
        <v>0.3677484011840374</v>
      </c>
      <c r="L141" s="57"/>
      <c r="M141" s="60"/>
      <c r="N141" s="60"/>
      <c r="O141" s="61"/>
    </row>
    <row r="142" spans="2:15" x14ac:dyDescent="0.25">
      <c r="B142" s="59"/>
      <c r="C142" s="60"/>
      <c r="D142" s="57"/>
      <c r="E142" s="60"/>
      <c r="F142" s="20" t="s">
        <v>51</v>
      </c>
      <c r="G142" s="25"/>
      <c r="H142" s="82">
        <v>94.793199999999999</v>
      </c>
      <c r="I142" s="23">
        <f t="shared" si="25"/>
        <v>0.19764826891607309</v>
      </c>
      <c r="J142" s="82">
        <v>28.901654000000001</v>
      </c>
      <c r="K142" s="23">
        <f t="shared" si="26"/>
        <v>0.304891637796804</v>
      </c>
      <c r="L142" s="57"/>
      <c r="M142" s="60"/>
      <c r="N142" s="60"/>
      <c r="O142" s="61"/>
    </row>
    <row r="143" spans="2:15" x14ac:dyDescent="0.25">
      <c r="B143" s="59"/>
      <c r="C143" s="60"/>
      <c r="D143" s="57"/>
      <c r="E143" s="60"/>
      <c r="F143" s="20" t="s">
        <v>49</v>
      </c>
      <c r="G143" s="25"/>
      <c r="H143" s="82">
        <v>38.613619</v>
      </c>
      <c r="I143" s="23">
        <f t="shared" si="25"/>
        <v>8.0511207047918934E-2</v>
      </c>
      <c r="J143" s="82">
        <v>14.177065000000001</v>
      </c>
      <c r="K143" s="23">
        <f t="shared" si="26"/>
        <v>0.367151936729888</v>
      </c>
      <c r="L143" s="57"/>
      <c r="M143" s="60"/>
      <c r="N143" s="60"/>
      <c r="O143" s="61"/>
    </row>
    <row r="144" spans="2:15" x14ac:dyDescent="0.25">
      <c r="B144" s="59"/>
      <c r="C144" s="60"/>
      <c r="D144" s="57"/>
      <c r="E144" s="60"/>
      <c r="F144" s="20" t="s">
        <v>93</v>
      </c>
      <c r="G144" s="25"/>
      <c r="H144" s="82">
        <v>38.347132999999999</v>
      </c>
      <c r="I144" s="23">
        <f t="shared" si="25"/>
        <v>7.9955571236591028E-2</v>
      </c>
      <c r="J144" s="82">
        <v>10.989723</v>
      </c>
      <c r="K144" s="23">
        <f>+J144/H144</f>
        <v>0.28658525788616324</v>
      </c>
      <c r="L144" s="57"/>
      <c r="M144" s="60"/>
      <c r="N144" s="60"/>
      <c r="O144" s="61"/>
    </row>
    <row r="145" spans="2:15" x14ac:dyDescent="0.25">
      <c r="B145" s="59"/>
      <c r="C145" s="60"/>
      <c r="D145" s="57"/>
      <c r="E145" s="60"/>
      <c r="F145" s="20" t="s">
        <v>90</v>
      </c>
      <c r="G145" s="25"/>
      <c r="H145" s="82">
        <v>35.419085000000003</v>
      </c>
      <c r="I145" s="23">
        <f t="shared" si="25"/>
        <v>7.3850453796699037E-2</v>
      </c>
      <c r="J145" s="82">
        <v>16.915393999999999</v>
      </c>
      <c r="K145" s="23">
        <f t="shared" si="26"/>
        <v>0.47757851452119665</v>
      </c>
      <c r="L145" s="57"/>
      <c r="M145" s="60"/>
      <c r="N145" s="60"/>
      <c r="O145" s="61"/>
    </row>
    <row r="146" spans="2:15" x14ac:dyDescent="0.25">
      <c r="B146" s="59"/>
      <c r="C146" s="60"/>
      <c r="D146" s="57"/>
      <c r="E146" s="60"/>
      <c r="F146" s="20" t="s">
        <v>52</v>
      </c>
      <c r="G146" s="25"/>
      <c r="H146" s="82">
        <v>16.687049999999999</v>
      </c>
      <c r="I146" s="23">
        <f t="shared" si="25"/>
        <v>3.4793282068924326E-2</v>
      </c>
      <c r="J146" s="82">
        <v>4.7952760000000003</v>
      </c>
      <c r="K146" s="23">
        <f t="shared" si="26"/>
        <v>0.28736511246745233</v>
      </c>
      <c r="L146" s="57"/>
      <c r="M146" s="60"/>
      <c r="N146" s="60"/>
      <c r="O146" s="61"/>
    </row>
    <row r="147" spans="2:15" x14ac:dyDescent="0.25">
      <c r="B147" s="59"/>
      <c r="C147" s="60"/>
      <c r="D147" s="57"/>
      <c r="E147" s="60"/>
      <c r="F147" s="20" t="s">
        <v>53</v>
      </c>
      <c r="G147" s="25"/>
      <c r="H147" s="82">
        <f>+H131-SUM(H140:H146)</f>
        <v>22.714627000000007</v>
      </c>
      <c r="I147" s="23">
        <f t="shared" si="25"/>
        <v>4.7361062878184257E-2</v>
      </c>
      <c r="J147" s="82">
        <f>+J131-SUM(J140:J146)</f>
        <v>6.1770710000000122</v>
      </c>
      <c r="K147" s="23">
        <f t="shared" si="26"/>
        <v>0.2719424360347194</v>
      </c>
      <c r="L147" s="57"/>
      <c r="M147" s="60"/>
      <c r="N147" s="60"/>
      <c r="O147" s="61"/>
    </row>
    <row r="148" spans="2:15" x14ac:dyDescent="0.25">
      <c r="B148" s="59"/>
      <c r="C148" s="60"/>
      <c r="D148" s="57"/>
      <c r="E148" s="60"/>
      <c r="F148" s="21" t="s">
        <v>0</v>
      </c>
      <c r="G148" s="26"/>
      <c r="H148" s="43">
        <f>SUM(H140:H147)</f>
        <v>479.60551600000002</v>
      </c>
      <c r="I148" s="22">
        <f>SUM(I140:I147)</f>
        <v>1</v>
      </c>
      <c r="J148" s="43">
        <f>SUM(J140:J147)</f>
        <v>163.79594299999999</v>
      </c>
      <c r="K148" s="22">
        <f t="shared" si="26"/>
        <v>0.34152222511135588</v>
      </c>
      <c r="L148" s="5"/>
      <c r="M148" s="27"/>
      <c r="N148" s="27"/>
      <c r="O148" s="44"/>
    </row>
    <row r="149" spans="2:15" x14ac:dyDescent="0.25">
      <c r="B149" s="59"/>
      <c r="C149" s="60"/>
      <c r="D149" s="58"/>
      <c r="E149" s="57"/>
      <c r="F149" s="119" t="s">
        <v>88</v>
      </c>
      <c r="G149" s="119"/>
      <c r="H149" s="119"/>
      <c r="I149" s="119"/>
      <c r="J149" s="119"/>
      <c r="K149" s="119"/>
      <c r="L149" s="5"/>
      <c r="M149" s="3"/>
      <c r="N149" s="27"/>
      <c r="O149" s="44"/>
    </row>
    <row r="150" spans="2:15" x14ac:dyDescent="0.25">
      <c r="B150" s="59"/>
      <c r="C150" s="60"/>
      <c r="D150" s="57"/>
      <c r="E150" s="57"/>
      <c r="F150" s="62"/>
      <c r="G150" s="62"/>
      <c r="H150" s="57"/>
      <c r="I150" s="57"/>
      <c r="J150" s="57"/>
      <c r="K150" s="57"/>
      <c r="L150" s="57"/>
      <c r="M150" s="60"/>
      <c r="N150" s="60"/>
      <c r="O150" s="61"/>
    </row>
    <row r="151" spans="2:15" ht="15" customHeight="1" x14ac:dyDescent="0.25">
      <c r="B151" s="49"/>
      <c r="C151" s="120" t="str">
        <f>+CONCATENATE("Al ",B214,"  de los " &amp; FIXED(J161,0)  &amp; "  proyectos presupuestados para el 2018, " &amp; FIXED(J157,0) &amp; " no cuentan con ningún avance en ejecución del gasto, mientras que " &amp; FIXED(J158,0) &amp; " (" &amp; FIXED(K158*100,1) &amp; "% de proyectos) no superan el 50,0% de ejecución, " &amp; FIXED(J159,0) &amp; " proyectos (" &amp; FIXED(K159*100,1) &amp; "% del total) tienen un nivel de ejecución mayor al 50,0% pero no culminan al 100% y " &amp; FIXED(J160,0) &amp; " proyectos por S/ " &amp; FIXED(I160,1) &amp; " millones se han ejecutado al 100,0%.")</f>
        <v>Al 18 de junio  de los 199  proyectos presupuestados para el 2018, 69 no cuentan con ningún avance en ejecución del gasto, mientras que 85 (42.7% de proyectos) no superan el 50,0% de ejecución, 37 proyectos (18.6% del total) tienen un nivel de ejecución mayor al 50,0% pero no culminan al 100% y 8 proyectos por S/ 1.2 millones se han ejecutado al 100,0%.</v>
      </c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44"/>
    </row>
    <row r="152" spans="2:15" x14ac:dyDescent="0.25">
      <c r="B152" s="4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44"/>
    </row>
    <row r="153" spans="2:15" x14ac:dyDescent="0.25">
      <c r="B153" s="49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44"/>
    </row>
    <row r="154" spans="2:15" x14ac:dyDescent="0.25">
      <c r="B154" s="49"/>
      <c r="C154" s="27"/>
      <c r="D154" s="27"/>
      <c r="E154" s="130" t="s">
        <v>71</v>
      </c>
      <c r="F154" s="130"/>
      <c r="G154" s="130"/>
      <c r="H154" s="130"/>
      <c r="I154" s="130"/>
      <c r="J154" s="130"/>
      <c r="K154" s="130"/>
      <c r="L154" s="130"/>
      <c r="M154" s="27"/>
      <c r="N154" s="27"/>
      <c r="O154" s="44"/>
    </row>
    <row r="155" spans="2:15" x14ac:dyDescent="0.25">
      <c r="B155" s="49"/>
      <c r="C155" s="27"/>
      <c r="D155" s="27"/>
      <c r="E155" s="5"/>
      <c r="F155" s="131" t="s">
        <v>33</v>
      </c>
      <c r="G155" s="131"/>
      <c r="H155" s="131"/>
      <c r="I155" s="131"/>
      <c r="J155" s="131"/>
      <c r="K155" s="131"/>
      <c r="L155" s="5"/>
      <c r="M155" s="27"/>
      <c r="N155" s="27"/>
      <c r="O155" s="44"/>
    </row>
    <row r="156" spans="2:15" x14ac:dyDescent="0.25">
      <c r="B156" s="59"/>
      <c r="C156" s="60"/>
      <c r="D156" s="60"/>
      <c r="E156" s="60"/>
      <c r="F156" s="19" t="s">
        <v>25</v>
      </c>
      <c r="G156" s="19" t="s">
        <v>18</v>
      </c>
      <c r="H156" s="19" t="s">
        <v>20</v>
      </c>
      <c r="I156" s="19" t="s">
        <v>7</v>
      </c>
      <c r="J156" s="19" t="s">
        <v>24</v>
      </c>
      <c r="K156" s="19" t="s">
        <v>3</v>
      </c>
      <c r="L156" s="60"/>
      <c r="M156" s="60"/>
      <c r="N156" s="60"/>
      <c r="O156" s="61"/>
    </row>
    <row r="157" spans="2:15" x14ac:dyDescent="0.25">
      <c r="B157" s="59"/>
      <c r="C157" s="60"/>
      <c r="D157" s="60"/>
      <c r="E157" s="60"/>
      <c r="F157" s="30" t="s">
        <v>26</v>
      </c>
      <c r="G157" s="23">
        <f>+I157/H157</f>
        <v>0</v>
      </c>
      <c r="H157" s="82">
        <v>56.067534000000023</v>
      </c>
      <c r="I157" s="82">
        <v>0</v>
      </c>
      <c r="J157" s="30">
        <v>69</v>
      </c>
      <c r="K157" s="23">
        <f>+J157/J$161</f>
        <v>0.34673366834170855</v>
      </c>
      <c r="L157" s="60"/>
      <c r="M157" s="60"/>
      <c r="N157" s="60"/>
      <c r="O157" s="61"/>
    </row>
    <row r="158" spans="2:15" x14ac:dyDescent="0.25">
      <c r="B158" s="59"/>
      <c r="C158" s="60"/>
      <c r="D158" s="60"/>
      <c r="E158" s="60"/>
      <c r="F158" s="30" t="s">
        <v>27</v>
      </c>
      <c r="G158" s="23">
        <f t="shared" ref="G158:G161" si="27">+I158/H158</f>
        <v>0.25951869019890333</v>
      </c>
      <c r="H158" s="82">
        <v>310.69340300000005</v>
      </c>
      <c r="I158" s="82">
        <v>80.630745000000033</v>
      </c>
      <c r="J158" s="30">
        <v>85</v>
      </c>
      <c r="K158" s="23">
        <f t="shared" ref="K158:K160" si="28">+J158/J$161</f>
        <v>0.42713567839195982</v>
      </c>
      <c r="L158" s="60"/>
      <c r="M158" s="60"/>
      <c r="N158" s="60"/>
      <c r="O158" s="61"/>
    </row>
    <row r="159" spans="2:15" x14ac:dyDescent="0.25">
      <c r="B159" s="59"/>
      <c r="C159" s="60"/>
      <c r="D159" s="60"/>
      <c r="E159" s="60"/>
      <c r="F159" s="30" t="s">
        <v>28</v>
      </c>
      <c r="G159" s="23">
        <f t="shared" si="27"/>
        <v>0.73408611808670254</v>
      </c>
      <c r="H159" s="82">
        <v>111.61021299999999</v>
      </c>
      <c r="I159" s="82">
        <v>81.931508000000008</v>
      </c>
      <c r="J159" s="30">
        <v>37</v>
      </c>
      <c r="K159" s="23">
        <f t="shared" si="28"/>
        <v>0.18592964824120603</v>
      </c>
      <c r="L159" s="60"/>
      <c r="M159" s="60"/>
      <c r="N159" s="60"/>
      <c r="O159" s="61"/>
    </row>
    <row r="160" spans="2:15" x14ac:dyDescent="0.25">
      <c r="B160" s="59"/>
      <c r="C160" s="60"/>
      <c r="D160" s="60"/>
      <c r="E160" s="60"/>
      <c r="F160" s="30" t="s">
        <v>29</v>
      </c>
      <c r="G160" s="23">
        <f t="shared" si="27"/>
        <v>0.9994564010998358</v>
      </c>
      <c r="H160" s="82">
        <v>1.2343660000000001</v>
      </c>
      <c r="I160" s="82">
        <v>1.233695</v>
      </c>
      <c r="J160" s="30">
        <v>8</v>
      </c>
      <c r="K160" s="23">
        <f t="shared" si="28"/>
        <v>4.0201005025125629E-2</v>
      </c>
      <c r="L160" s="60"/>
      <c r="M160" s="60"/>
      <c r="N160" s="60"/>
      <c r="O160" s="61"/>
    </row>
    <row r="161" spans="2:15" x14ac:dyDescent="0.25">
      <c r="B161" s="59"/>
      <c r="C161" s="60"/>
      <c r="D161" s="60"/>
      <c r="E161" s="60"/>
      <c r="F161" s="31" t="s">
        <v>0</v>
      </c>
      <c r="G161" s="22">
        <f t="shared" si="27"/>
        <v>0.34152223553659056</v>
      </c>
      <c r="H161" s="43">
        <f t="shared" ref="H161:J161" si="29">SUM(H157:H160)</f>
        <v>479.60551600000008</v>
      </c>
      <c r="I161" s="43">
        <f t="shared" si="29"/>
        <v>163.79594800000007</v>
      </c>
      <c r="J161" s="31">
        <f t="shared" si="29"/>
        <v>199</v>
      </c>
      <c r="K161" s="22">
        <f>SUM(K157:K160)</f>
        <v>1</v>
      </c>
      <c r="L161" s="60"/>
      <c r="M161" s="60"/>
      <c r="N161" s="60"/>
      <c r="O161" s="61"/>
    </row>
    <row r="162" spans="2:15" x14ac:dyDescent="0.25">
      <c r="B162" s="59"/>
      <c r="C162" s="60"/>
      <c r="D162" s="58"/>
      <c r="E162" s="57"/>
      <c r="F162" s="119" t="s">
        <v>88</v>
      </c>
      <c r="G162" s="119"/>
      <c r="H162" s="119"/>
      <c r="I162" s="119"/>
      <c r="J162" s="119"/>
      <c r="K162" s="119"/>
      <c r="L162" s="57"/>
      <c r="M162" s="58"/>
      <c r="N162" s="60"/>
      <c r="O162" s="61"/>
    </row>
    <row r="163" spans="2:15" x14ac:dyDescent="0.25">
      <c r="B163" s="59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/>
    </row>
    <row r="164" spans="2:15" x14ac:dyDescent="0.25"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5"/>
    </row>
    <row r="165" spans="2:15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</row>
    <row r="166" spans="2:15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</row>
    <row r="167" spans="2:15" x14ac:dyDescent="0.25">
      <c r="B167" s="75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7"/>
    </row>
    <row r="168" spans="2:15" x14ac:dyDescent="0.25">
      <c r="B168" s="49"/>
      <c r="C168" s="133" t="s">
        <v>31</v>
      </c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50"/>
    </row>
    <row r="169" spans="2:15" x14ac:dyDescent="0.25">
      <c r="B169" s="49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51"/>
    </row>
    <row r="170" spans="2:15" ht="15" customHeight="1" x14ac:dyDescent="0.25">
      <c r="B170" s="49"/>
      <c r="C170" s="120" t="str">
        <f>+CONCATENATE("El avance del presupuesto de los Gobiernos Locales en esta región para proyectos productivos se encuentra al " &amp; FIXED(K176*100,1) &amp; "%, mientras que para los proyectos del tipo social se registra un avance del " &amp; FIXED(K177*100,1) &amp;"% al ",B214," del 2017. Cabe resaltar que estos dos tipos de proyectos absorben el " &amp; FIXED(SUM(I176:I177)*100,1) &amp; "% del presupuesto total de los Gobiernos Locales en esta región.")</f>
        <v>El avance del presupuesto de los Gobiernos Locales en esta región para proyectos productivos se encuentra al 25.5%, mientras que para los proyectos del tipo social se registra un avance del 24.9% al 18 de junio del 2017. Cabe resaltar que estos dos tipos de proyectos absorben el 89.1% del presupuesto total de los Gobiernos Locales en esta región.</v>
      </c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51"/>
    </row>
    <row r="171" spans="2:15" x14ac:dyDescent="0.25">
      <c r="B171" s="4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44"/>
    </row>
    <row r="172" spans="2:15" x14ac:dyDescent="0.25">
      <c r="B172" s="49"/>
      <c r="C172" s="27"/>
      <c r="D172" s="27"/>
      <c r="E172" s="5"/>
      <c r="F172" s="5"/>
      <c r="G172" s="5"/>
      <c r="H172" s="5"/>
      <c r="I172" s="5"/>
      <c r="J172" s="5"/>
      <c r="K172" s="5"/>
      <c r="L172" s="5"/>
      <c r="M172" s="27"/>
      <c r="N172" s="27"/>
      <c r="O172" s="44"/>
    </row>
    <row r="173" spans="2:15" x14ac:dyDescent="0.25">
      <c r="B173" s="49"/>
      <c r="C173" s="27"/>
      <c r="D173" s="27"/>
      <c r="E173" s="134" t="s">
        <v>64</v>
      </c>
      <c r="F173" s="134"/>
      <c r="G173" s="134"/>
      <c r="H173" s="134"/>
      <c r="I173" s="134"/>
      <c r="J173" s="134"/>
      <c r="K173" s="134"/>
      <c r="L173" s="134"/>
      <c r="M173" s="27"/>
      <c r="N173" s="27"/>
      <c r="O173" s="44"/>
    </row>
    <row r="174" spans="2:15" x14ac:dyDescent="0.25">
      <c r="B174" s="49"/>
      <c r="C174" s="27"/>
      <c r="D174" s="27"/>
      <c r="E174" s="5"/>
      <c r="F174" s="131" t="s">
        <v>1</v>
      </c>
      <c r="G174" s="131"/>
      <c r="H174" s="131"/>
      <c r="I174" s="131"/>
      <c r="J174" s="131"/>
      <c r="K174" s="131"/>
      <c r="L174" s="5"/>
      <c r="M174" s="27"/>
      <c r="N174" s="27"/>
      <c r="O174" s="44"/>
    </row>
    <row r="175" spans="2:15" x14ac:dyDescent="0.25">
      <c r="B175" s="49"/>
      <c r="C175" s="27"/>
      <c r="D175" s="27"/>
      <c r="E175" s="5"/>
      <c r="F175" s="132" t="s">
        <v>32</v>
      </c>
      <c r="G175" s="132"/>
      <c r="H175" s="19" t="s">
        <v>6</v>
      </c>
      <c r="I175" s="19" t="s">
        <v>16</v>
      </c>
      <c r="J175" s="19" t="s">
        <v>17</v>
      </c>
      <c r="K175" s="19" t="s">
        <v>18</v>
      </c>
      <c r="L175" s="5"/>
      <c r="M175" s="27"/>
      <c r="N175" s="27"/>
      <c r="O175" s="44"/>
    </row>
    <row r="176" spans="2:15" x14ac:dyDescent="0.25">
      <c r="B176" s="59"/>
      <c r="C176" s="60"/>
      <c r="D176" s="60"/>
      <c r="E176" s="57"/>
      <c r="F176" s="20" t="s">
        <v>13</v>
      </c>
      <c r="G176" s="11"/>
      <c r="H176" s="100">
        <v>483.91736600000002</v>
      </c>
      <c r="I176" s="23">
        <f>+H176/H$180</f>
        <v>0.46758128235425089</v>
      </c>
      <c r="J176" s="82">
        <v>123.442959</v>
      </c>
      <c r="K176" s="23">
        <f>+J176/H176</f>
        <v>0.25509098799318558</v>
      </c>
      <c r="L176" s="57"/>
      <c r="M176" s="60"/>
      <c r="N176" s="60"/>
      <c r="O176" s="61"/>
    </row>
    <row r="177" spans="2:15" x14ac:dyDescent="0.25">
      <c r="B177" s="59"/>
      <c r="C177" s="60"/>
      <c r="D177" s="60"/>
      <c r="E177" s="57"/>
      <c r="F177" s="20" t="s">
        <v>14</v>
      </c>
      <c r="G177" s="11"/>
      <c r="H177" s="82">
        <v>438.63289900000007</v>
      </c>
      <c r="I177" s="23">
        <f>+H177/H$180</f>
        <v>0.42382552850393601</v>
      </c>
      <c r="J177" s="82">
        <v>109.29888</v>
      </c>
      <c r="K177" s="23">
        <f t="shared" ref="K177:K180" si="30">+J177/H177</f>
        <v>0.24918076197471906</v>
      </c>
      <c r="L177" s="57"/>
      <c r="M177" s="60"/>
      <c r="N177" s="60"/>
      <c r="O177" s="61"/>
    </row>
    <row r="178" spans="2:15" x14ac:dyDescent="0.25">
      <c r="B178" s="59"/>
      <c r="C178" s="60"/>
      <c r="D178" s="60"/>
      <c r="E178" s="57"/>
      <c r="F178" s="20" t="s">
        <v>23</v>
      </c>
      <c r="G178" s="11"/>
      <c r="H178" s="82">
        <v>33.619776000000002</v>
      </c>
      <c r="I178" s="23">
        <f t="shared" ref="I178:I179" si="31">+H178/H$180</f>
        <v>3.2484839518122741E-2</v>
      </c>
      <c r="J178" s="82">
        <v>9.2001240000000006</v>
      </c>
      <c r="K178" s="23">
        <f t="shared" si="30"/>
        <v>0.27365215044859315</v>
      </c>
      <c r="L178" s="57"/>
      <c r="M178" s="60"/>
      <c r="N178" s="60"/>
      <c r="O178" s="61"/>
    </row>
    <row r="179" spans="2:15" x14ac:dyDescent="0.25">
      <c r="B179" s="59"/>
      <c r="C179" s="60"/>
      <c r="D179" s="60"/>
      <c r="E179" s="57"/>
      <c r="F179" s="20" t="s">
        <v>15</v>
      </c>
      <c r="G179" s="11"/>
      <c r="H179" s="82">
        <v>78.767379000000005</v>
      </c>
      <c r="I179" s="23">
        <f t="shared" si="31"/>
        <v>7.6108349623690286E-2</v>
      </c>
      <c r="J179" s="82">
        <v>21.174851</v>
      </c>
      <c r="K179" s="23">
        <f t="shared" si="30"/>
        <v>0.26882767039893507</v>
      </c>
      <c r="L179" s="57"/>
      <c r="M179" s="60"/>
      <c r="N179" s="60"/>
      <c r="O179" s="61"/>
    </row>
    <row r="180" spans="2:15" x14ac:dyDescent="0.25">
      <c r="B180" s="59"/>
      <c r="C180" s="60"/>
      <c r="D180" s="60"/>
      <c r="E180" s="57"/>
      <c r="F180" s="21" t="s">
        <v>0</v>
      </c>
      <c r="G180" s="13"/>
      <c r="H180" s="43">
        <f>SUM(H176:H179)</f>
        <v>1034.9374200000002</v>
      </c>
      <c r="I180" s="22">
        <f>SUM(I176:I179)</f>
        <v>1</v>
      </c>
      <c r="J180" s="43">
        <f>SUM(J176:J179)</f>
        <v>263.11681399999998</v>
      </c>
      <c r="K180" s="22">
        <f t="shared" si="30"/>
        <v>0.25423451593817131</v>
      </c>
      <c r="L180" s="57"/>
      <c r="M180" s="60"/>
      <c r="N180" s="60"/>
      <c r="O180" s="61"/>
    </row>
    <row r="181" spans="2:15" x14ac:dyDescent="0.25">
      <c r="B181" s="59"/>
      <c r="C181" s="60"/>
      <c r="D181" s="58"/>
      <c r="E181" s="57"/>
      <c r="F181" s="119" t="s">
        <v>88</v>
      </c>
      <c r="G181" s="119"/>
      <c r="H181" s="119"/>
      <c r="I181" s="119"/>
      <c r="J181" s="119"/>
      <c r="K181" s="119"/>
      <c r="L181" s="57"/>
      <c r="M181" s="58"/>
      <c r="N181" s="60"/>
      <c r="O181" s="61"/>
    </row>
    <row r="182" spans="2:15" x14ac:dyDescent="0.25">
      <c r="B182" s="59"/>
      <c r="C182" s="60"/>
      <c r="D182" s="60"/>
      <c r="E182" s="57"/>
      <c r="F182" s="57"/>
      <c r="G182" s="57"/>
      <c r="H182" s="57"/>
      <c r="I182" s="57"/>
      <c r="J182" s="57"/>
      <c r="K182" s="57"/>
      <c r="L182" s="57"/>
      <c r="M182" s="60"/>
      <c r="N182" s="60"/>
      <c r="O182" s="61"/>
    </row>
    <row r="183" spans="2:15" ht="15" customHeight="1" x14ac:dyDescent="0.25">
      <c r="B183" s="49"/>
      <c r="C183" s="120" t="str">
        <f>+CONCATENATE( "El gasto de los Gobiernos Locales en conjunto en el sector " &amp; TEXT(F189,20) &amp; " cuenta con el mayor presupuesto en esta región, con un nivel de ejecución del " &amp; FIXED(K189*100,1) &amp; "%, del mismo modo para proyectos " &amp; TEXT(F190,20)&amp; " se tiene un nivel de avance de " &amp; FIXED(K190*100,1) &amp; "%. Cabe destacar que solo estos dos sectores concentran el " &amp; FIXED(SUM(I189:I190)*100,1) &amp; "% del presupuesto de esta región. ")</f>
        <v xml:space="preserve">El gasto de los Gobiernos Locales en conjunto en el sector SANEAMIENTO cuenta con el mayor presupuesto en esta región, con un nivel de ejecución del 19.1%, del mismo modo para proyectos TRANSPORTE se tiene un nivel de avance de 22.7%. Cabe destacar que solo estos dos sectores concentran el 40.1% del presupuesto de esta región. </v>
      </c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44"/>
    </row>
    <row r="184" spans="2:15" x14ac:dyDescent="0.25">
      <c r="B184" s="4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44"/>
    </row>
    <row r="185" spans="2:15" x14ac:dyDescent="0.25">
      <c r="B185" s="49"/>
      <c r="C185" s="27"/>
      <c r="D185" s="5"/>
      <c r="E185" s="5"/>
      <c r="F185" s="5"/>
      <c r="G185" s="5"/>
      <c r="H185" s="27"/>
      <c r="I185" s="27"/>
      <c r="J185" s="27"/>
      <c r="K185" s="27"/>
      <c r="L185" s="27"/>
      <c r="M185" s="27"/>
      <c r="N185" s="27"/>
      <c r="O185" s="44"/>
    </row>
    <row r="186" spans="2:15" x14ac:dyDescent="0.25">
      <c r="B186" s="49"/>
      <c r="C186" s="27"/>
      <c r="D186" s="5"/>
      <c r="E186" s="130" t="s">
        <v>67</v>
      </c>
      <c r="F186" s="130"/>
      <c r="G186" s="130"/>
      <c r="H186" s="130"/>
      <c r="I186" s="130"/>
      <c r="J186" s="130"/>
      <c r="K186" s="130"/>
      <c r="L186" s="130"/>
      <c r="M186" s="27"/>
      <c r="N186" s="27"/>
      <c r="O186" s="44"/>
    </row>
    <row r="187" spans="2:15" x14ac:dyDescent="0.25">
      <c r="B187" s="49"/>
      <c r="C187" s="27"/>
      <c r="D187" s="5"/>
      <c r="E187" s="5"/>
      <c r="F187" s="131" t="s">
        <v>1</v>
      </c>
      <c r="G187" s="131"/>
      <c r="H187" s="131"/>
      <c r="I187" s="131"/>
      <c r="J187" s="131"/>
      <c r="K187" s="131"/>
      <c r="L187" s="5"/>
      <c r="M187" s="27"/>
      <c r="N187" s="27"/>
      <c r="O187" s="44"/>
    </row>
    <row r="188" spans="2:15" x14ac:dyDescent="0.25">
      <c r="B188" s="49"/>
      <c r="C188" s="27"/>
      <c r="D188" s="5"/>
      <c r="E188" s="27"/>
      <c r="F188" s="132" t="s">
        <v>22</v>
      </c>
      <c r="G188" s="132"/>
      <c r="H188" s="19" t="s">
        <v>20</v>
      </c>
      <c r="I188" s="19" t="s">
        <v>3</v>
      </c>
      <c r="J188" s="19" t="s">
        <v>21</v>
      </c>
      <c r="K188" s="19" t="s">
        <v>18</v>
      </c>
      <c r="L188" s="5"/>
      <c r="M188" s="27"/>
      <c r="N188" s="27"/>
      <c r="O188" s="44"/>
    </row>
    <row r="189" spans="2:15" x14ac:dyDescent="0.25">
      <c r="B189" s="59"/>
      <c r="C189" s="60"/>
      <c r="D189" s="57"/>
      <c r="E189" s="60"/>
      <c r="F189" s="20" t="s">
        <v>49</v>
      </c>
      <c r="G189" s="25"/>
      <c r="H189" s="82">
        <v>210.51993200000001</v>
      </c>
      <c r="I189" s="23">
        <f>+H189/H$197</f>
        <v>0.2034131996116248</v>
      </c>
      <c r="J189" s="82">
        <v>40.235850999999997</v>
      </c>
      <c r="K189" s="23">
        <f>+J189/H189</f>
        <v>0.19112608776635931</v>
      </c>
      <c r="L189" s="57"/>
      <c r="M189" s="60"/>
      <c r="N189" s="60"/>
      <c r="O189" s="61"/>
    </row>
    <row r="190" spans="2:15" x14ac:dyDescent="0.25">
      <c r="B190" s="59"/>
      <c r="C190" s="60"/>
      <c r="D190" s="57"/>
      <c r="E190" s="60"/>
      <c r="F190" s="20" t="s">
        <v>48</v>
      </c>
      <c r="G190" s="25"/>
      <c r="H190" s="82">
        <v>204.41815299999999</v>
      </c>
      <c r="I190" s="23">
        <f t="shared" ref="I190:I196" si="32">+H190/H$197</f>
        <v>0.19751740448229221</v>
      </c>
      <c r="J190" s="82">
        <v>46.449036</v>
      </c>
      <c r="K190" s="23">
        <f t="shared" ref="K190:K192" si="33">+J190/H190</f>
        <v>0.22722559282687582</v>
      </c>
      <c r="L190" s="57"/>
      <c r="M190" s="60"/>
      <c r="N190" s="60"/>
      <c r="O190" s="61"/>
    </row>
    <row r="191" spans="2:15" x14ac:dyDescent="0.25">
      <c r="B191" s="59"/>
      <c r="C191" s="60"/>
      <c r="D191" s="57"/>
      <c r="E191" s="60"/>
      <c r="F191" s="20" t="s">
        <v>51</v>
      </c>
      <c r="G191" s="25"/>
      <c r="H191" s="82">
        <v>179.623783</v>
      </c>
      <c r="I191" s="23">
        <f t="shared" si="32"/>
        <v>0.17356004288645779</v>
      </c>
      <c r="J191" s="82">
        <v>48.966380999999998</v>
      </c>
      <c r="K191" s="23">
        <f t="shared" si="33"/>
        <v>0.2726052206572222</v>
      </c>
      <c r="L191" s="57"/>
      <c r="M191" s="60"/>
      <c r="N191" s="60"/>
      <c r="O191" s="61"/>
    </row>
    <row r="192" spans="2:15" x14ac:dyDescent="0.25">
      <c r="B192" s="59"/>
      <c r="C192" s="60"/>
      <c r="D192" s="57"/>
      <c r="E192" s="60"/>
      <c r="F192" s="20" t="s">
        <v>50</v>
      </c>
      <c r="G192" s="25"/>
      <c r="H192" s="82">
        <v>117.81263300000001</v>
      </c>
      <c r="I192" s="23">
        <f t="shared" si="32"/>
        <v>0.11383551384198667</v>
      </c>
      <c r="J192" s="82">
        <v>30.761248999999999</v>
      </c>
      <c r="K192" s="23">
        <f t="shared" si="33"/>
        <v>0.26110314502520282</v>
      </c>
      <c r="L192" s="57"/>
      <c r="M192" s="60"/>
      <c r="N192" s="60"/>
      <c r="O192" s="61"/>
    </row>
    <row r="193" spans="2:15" x14ac:dyDescent="0.25">
      <c r="B193" s="59"/>
      <c r="C193" s="60"/>
      <c r="D193" s="57"/>
      <c r="E193" s="60"/>
      <c r="F193" s="20" t="s">
        <v>77</v>
      </c>
      <c r="G193" s="25"/>
      <c r="H193" s="82">
        <v>85.022024000000002</v>
      </c>
      <c r="I193" s="23">
        <f t="shared" si="32"/>
        <v>8.2151850302214391E-2</v>
      </c>
      <c r="J193" s="82">
        <v>29.055713000000001</v>
      </c>
      <c r="K193" s="23">
        <f>+J193/H193</f>
        <v>0.34174336992965493</v>
      </c>
      <c r="L193" s="57"/>
      <c r="M193" s="60"/>
      <c r="N193" s="60"/>
      <c r="O193" s="61"/>
    </row>
    <row r="194" spans="2:15" x14ac:dyDescent="0.25">
      <c r="B194" s="59"/>
      <c r="C194" s="60"/>
      <c r="D194" s="57"/>
      <c r="E194" s="60"/>
      <c r="F194" s="20" t="s">
        <v>52</v>
      </c>
      <c r="G194" s="25"/>
      <c r="H194" s="82">
        <v>78.767379000000005</v>
      </c>
      <c r="I194" s="23">
        <f t="shared" si="32"/>
        <v>7.6108349623690286E-2</v>
      </c>
      <c r="J194" s="82">
        <v>21.174851</v>
      </c>
      <c r="K194" s="23">
        <f t="shared" ref="K194:K197" si="34">+J194/H194</f>
        <v>0.26882767039893507</v>
      </c>
      <c r="L194" s="57"/>
      <c r="M194" s="60"/>
      <c r="N194" s="60"/>
      <c r="O194" s="61"/>
    </row>
    <row r="195" spans="2:15" x14ac:dyDescent="0.25">
      <c r="B195" s="59"/>
      <c r="C195" s="60"/>
      <c r="D195" s="57"/>
      <c r="E195" s="60"/>
      <c r="F195" s="20" t="s">
        <v>90</v>
      </c>
      <c r="G195" s="25"/>
      <c r="H195" s="82">
        <v>38.352229000000001</v>
      </c>
      <c r="I195" s="23">
        <f t="shared" si="32"/>
        <v>3.7057534357971128E-2</v>
      </c>
      <c r="J195" s="82">
        <v>14.952851000000001</v>
      </c>
      <c r="K195" s="23">
        <f t="shared" si="34"/>
        <v>0.38988218911604849</v>
      </c>
      <c r="L195" s="57"/>
      <c r="M195" s="60"/>
      <c r="N195" s="60"/>
      <c r="O195" s="61"/>
    </row>
    <row r="196" spans="2:15" x14ac:dyDescent="0.25">
      <c r="B196" s="59"/>
      <c r="C196" s="60"/>
      <c r="D196" s="57"/>
      <c r="E196" s="60"/>
      <c r="F196" s="20" t="s">
        <v>53</v>
      </c>
      <c r="G196" s="25"/>
      <c r="H196" s="82">
        <f>+H180-SUM(H189:H195)</f>
        <v>120.42128700000023</v>
      </c>
      <c r="I196" s="23">
        <f t="shared" si="32"/>
        <v>0.11635610489376276</v>
      </c>
      <c r="J196" s="82">
        <f>+J180-SUM(J189:J195)</f>
        <v>31.520881999999972</v>
      </c>
      <c r="K196" s="23">
        <f t="shared" si="34"/>
        <v>0.26175506661044001</v>
      </c>
      <c r="L196" s="57"/>
      <c r="M196" s="60"/>
      <c r="N196" s="60"/>
      <c r="O196" s="61"/>
    </row>
    <row r="197" spans="2:15" x14ac:dyDescent="0.25">
      <c r="B197" s="59"/>
      <c r="C197" s="60"/>
      <c r="D197" s="57"/>
      <c r="E197" s="60"/>
      <c r="F197" s="21" t="s">
        <v>0</v>
      </c>
      <c r="G197" s="26"/>
      <c r="H197" s="43">
        <f>SUM(H189:H196)</f>
        <v>1034.9374200000002</v>
      </c>
      <c r="I197" s="22">
        <f>SUM(I189:I196)</f>
        <v>1</v>
      </c>
      <c r="J197" s="43">
        <f>SUM(J189:J196)</f>
        <v>263.11681399999998</v>
      </c>
      <c r="K197" s="22">
        <f t="shared" si="34"/>
        <v>0.25423451593817131</v>
      </c>
      <c r="L197" s="57"/>
      <c r="M197" s="60"/>
      <c r="N197" s="60"/>
      <c r="O197" s="61"/>
    </row>
    <row r="198" spans="2:15" x14ac:dyDescent="0.25">
      <c r="B198" s="59"/>
      <c r="C198" s="60"/>
      <c r="D198" s="58"/>
      <c r="E198" s="57"/>
      <c r="F198" s="119" t="s">
        <v>88</v>
      </c>
      <c r="G198" s="119"/>
      <c r="H198" s="119"/>
      <c r="I198" s="119"/>
      <c r="J198" s="119"/>
      <c r="K198" s="119"/>
      <c r="L198" s="57"/>
      <c r="M198" s="58"/>
      <c r="N198" s="60"/>
      <c r="O198" s="61"/>
    </row>
    <row r="199" spans="2:15" x14ac:dyDescent="0.25">
      <c r="B199" s="49"/>
      <c r="C199" s="27"/>
      <c r="D199" s="5"/>
      <c r="E199" s="5"/>
      <c r="F199" s="70"/>
      <c r="G199" s="70"/>
      <c r="H199" s="5"/>
      <c r="I199" s="5"/>
      <c r="J199" s="5"/>
      <c r="K199" s="5"/>
      <c r="L199" s="5"/>
      <c r="M199" s="27"/>
      <c r="N199" s="27"/>
      <c r="O199" s="44"/>
    </row>
    <row r="200" spans="2:15" ht="15" customHeight="1" x14ac:dyDescent="0.25">
      <c r="B200" s="49"/>
      <c r="C200" s="120" t="str">
        <f>+CONCATENATE("Al ",B214,"  de los " &amp; FIXED(J210,0)  &amp; "  proyectos presupuestados para el 2018, " &amp; FIXED(J206,0) &amp; " no cuentan con ningún avance en ejecución del gasto, mientras que " &amp; FIXED(J207,0) &amp; " (" &amp; FIXED(K207*100,1) &amp; "% de proyectos) no superan el 50,0% de ejecución, " &amp; FIXED(J208,0) &amp; " proyectos (" &amp; FIXED(K208*100,1) &amp; "% del total) tienen un nivel de ejecución mayor al 50,0% pero no culminan al 100% y " &amp; FIXED(J209,0) &amp; " proyectos por S/ " &amp; FIXED(I209,1) &amp; " millones se han ejecutado al 100,0%.")</f>
        <v>Al 18 de junio  de los 2,254  proyectos presupuestados para el 2018, 803 no cuentan con ningún avance en ejecución del gasto, mientras que 493 (21.9% de proyectos) no superan el 50,0% de ejecución, 438 proyectos (19.4% del total) tienen un nivel de ejecución mayor al 50,0% pero no culminan al 100% y 520 proyectos por S/ 65.5 millones se han ejecutado al 100,0%.</v>
      </c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44"/>
    </row>
    <row r="201" spans="2:15" x14ac:dyDescent="0.25">
      <c r="B201" s="4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44"/>
    </row>
    <row r="202" spans="2:15" x14ac:dyDescent="0.25">
      <c r="B202" s="49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44"/>
    </row>
    <row r="203" spans="2:15" x14ac:dyDescent="0.25">
      <c r="B203" s="49"/>
      <c r="C203" s="27"/>
      <c r="D203" s="27"/>
      <c r="E203" s="130" t="s">
        <v>70</v>
      </c>
      <c r="F203" s="130"/>
      <c r="G203" s="130"/>
      <c r="H203" s="130"/>
      <c r="I203" s="130"/>
      <c r="J203" s="130"/>
      <c r="K203" s="130"/>
      <c r="L203" s="130"/>
      <c r="M203" s="27"/>
      <c r="N203" s="27"/>
      <c r="O203" s="44"/>
    </row>
    <row r="204" spans="2:15" x14ac:dyDescent="0.25">
      <c r="B204" s="49"/>
      <c r="C204" s="27"/>
      <c r="D204" s="27"/>
      <c r="E204" s="5"/>
      <c r="F204" s="131" t="s">
        <v>33</v>
      </c>
      <c r="G204" s="131"/>
      <c r="H204" s="131"/>
      <c r="I204" s="131"/>
      <c r="J204" s="131"/>
      <c r="K204" s="131"/>
      <c r="L204" s="5"/>
      <c r="M204" s="27"/>
      <c r="N204" s="27"/>
      <c r="O204" s="44"/>
    </row>
    <row r="205" spans="2:15" x14ac:dyDescent="0.25">
      <c r="B205" s="49"/>
      <c r="C205" s="27"/>
      <c r="D205" s="27"/>
      <c r="E205" s="27"/>
      <c r="F205" s="19" t="s">
        <v>25</v>
      </c>
      <c r="G205" s="19" t="s">
        <v>18</v>
      </c>
      <c r="H205" s="19" t="s">
        <v>20</v>
      </c>
      <c r="I205" s="19" t="s">
        <v>7</v>
      </c>
      <c r="J205" s="19" t="s">
        <v>24</v>
      </c>
      <c r="K205" s="19" t="s">
        <v>3</v>
      </c>
      <c r="L205" s="27"/>
      <c r="M205" s="27"/>
      <c r="N205" s="27"/>
      <c r="O205" s="44"/>
    </row>
    <row r="206" spans="2:15" x14ac:dyDescent="0.25">
      <c r="B206" s="59"/>
      <c r="C206" s="60"/>
      <c r="D206" s="60"/>
      <c r="E206" s="60"/>
      <c r="F206" s="30" t="s">
        <v>26</v>
      </c>
      <c r="G206" s="23">
        <f>+I206/H206</f>
        <v>0</v>
      </c>
      <c r="H206" s="82">
        <v>220.35189299999988</v>
      </c>
      <c r="I206" s="82">
        <v>0</v>
      </c>
      <c r="J206" s="30">
        <v>803</v>
      </c>
      <c r="K206" s="23">
        <f>+J206/J$210</f>
        <v>0.3562555456965395</v>
      </c>
      <c r="L206" s="60"/>
      <c r="M206" s="60"/>
      <c r="N206" s="60"/>
      <c r="O206" s="61"/>
    </row>
    <row r="207" spans="2:15" x14ac:dyDescent="0.25">
      <c r="B207" s="59"/>
      <c r="C207" s="60"/>
      <c r="D207" s="60"/>
      <c r="E207" s="60"/>
      <c r="F207" s="30" t="s">
        <v>27</v>
      </c>
      <c r="G207" s="23">
        <f t="shared" ref="G207:G210" si="35">+I207/H207</f>
        <v>0.1344180335569955</v>
      </c>
      <c r="H207" s="82">
        <v>594.02821100000006</v>
      </c>
      <c r="I207" s="82">
        <v>79.848104000000006</v>
      </c>
      <c r="J207" s="30">
        <v>493</v>
      </c>
      <c r="K207" s="23">
        <f t="shared" ref="K207:K209" si="36">+J207/J$210</f>
        <v>0.21872227151730259</v>
      </c>
      <c r="L207" s="60"/>
      <c r="M207" s="60"/>
      <c r="N207" s="60"/>
      <c r="O207" s="61"/>
    </row>
    <row r="208" spans="2:15" x14ac:dyDescent="0.25">
      <c r="B208" s="59"/>
      <c r="C208" s="60"/>
      <c r="D208" s="60"/>
      <c r="E208" s="60"/>
      <c r="F208" s="30" t="s">
        <v>28</v>
      </c>
      <c r="G208" s="23">
        <f t="shared" si="35"/>
        <v>0.7605235626636665</v>
      </c>
      <c r="H208" s="82">
        <v>154.87659000000002</v>
      </c>
      <c r="I208" s="82">
        <v>117.787296</v>
      </c>
      <c r="J208" s="30">
        <v>438</v>
      </c>
      <c r="K208" s="23">
        <f t="shared" si="36"/>
        <v>0.19432120674356698</v>
      </c>
      <c r="L208" s="60"/>
      <c r="M208" s="60"/>
      <c r="N208" s="60"/>
      <c r="O208" s="61"/>
    </row>
    <row r="209" spans="2:15" x14ac:dyDescent="0.25">
      <c r="B209" s="59"/>
      <c r="C209" s="60"/>
      <c r="D209" s="60"/>
      <c r="E209" s="60"/>
      <c r="F209" s="30" t="s">
        <v>29</v>
      </c>
      <c r="G209" s="23">
        <f t="shared" si="35"/>
        <v>0.99696557860824997</v>
      </c>
      <c r="H209" s="82">
        <v>65.680726000000078</v>
      </c>
      <c r="I209" s="82">
        <v>65.481423000000007</v>
      </c>
      <c r="J209" s="30">
        <v>520</v>
      </c>
      <c r="K209" s="23">
        <f t="shared" si="36"/>
        <v>0.23070097604259096</v>
      </c>
      <c r="L209" s="60"/>
      <c r="M209" s="60"/>
      <c r="N209" s="60"/>
      <c r="O209" s="61"/>
    </row>
    <row r="210" spans="2:15" x14ac:dyDescent="0.25">
      <c r="B210" s="59"/>
      <c r="C210" s="60"/>
      <c r="D210" s="60"/>
      <c r="E210" s="60"/>
      <c r="F210" s="45" t="s">
        <v>0</v>
      </c>
      <c r="G210" s="22">
        <f t="shared" si="35"/>
        <v>0.25423452463434942</v>
      </c>
      <c r="H210" s="43">
        <f t="shared" ref="H210:J210" si="37">SUM(H206:H209)</f>
        <v>1034.93742</v>
      </c>
      <c r="I210" s="43">
        <f t="shared" si="37"/>
        <v>263.11682300000001</v>
      </c>
      <c r="J210" s="31">
        <f t="shared" si="37"/>
        <v>2254</v>
      </c>
      <c r="K210" s="22">
        <f>SUM(K206:K209)</f>
        <v>1</v>
      </c>
      <c r="L210" s="60"/>
      <c r="M210" s="60"/>
      <c r="N210" s="60"/>
      <c r="O210" s="61"/>
    </row>
    <row r="211" spans="2:15" x14ac:dyDescent="0.25">
      <c r="B211" s="59"/>
      <c r="C211" s="60"/>
      <c r="D211" s="58"/>
      <c r="E211" s="57"/>
      <c r="F211" s="119" t="s">
        <v>88</v>
      </c>
      <c r="G211" s="119"/>
      <c r="H211" s="119"/>
      <c r="I211" s="119"/>
      <c r="J211" s="119"/>
      <c r="K211" s="119"/>
      <c r="L211" s="57"/>
      <c r="M211" s="58"/>
      <c r="N211" s="60"/>
      <c r="O211" s="61"/>
    </row>
    <row r="212" spans="2:15" x14ac:dyDescent="0.25">
      <c r="B212" s="59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1"/>
    </row>
    <row r="213" spans="2:15" x14ac:dyDescent="0.25">
      <c r="B213" s="63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5"/>
    </row>
    <row r="214" spans="2:15" x14ac:dyDescent="0.25">
      <c r="B214" s="101" t="s">
        <v>89</v>
      </c>
    </row>
  </sheetData>
  <mergeCells count="69">
    <mergeCell ref="F211:K211"/>
    <mergeCell ref="F188:G188"/>
    <mergeCell ref="F204:K204"/>
    <mergeCell ref="C23:N24"/>
    <mergeCell ref="E26:L26"/>
    <mergeCell ref="F27:K27"/>
    <mergeCell ref="F28:G28"/>
    <mergeCell ref="C36:N37"/>
    <mergeCell ref="E39:L39"/>
    <mergeCell ref="F40:K40"/>
    <mergeCell ref="F41:G41"/>
    <mergeCell ref="C53:N54"/>
    <mergeCell ref="E56:L56"/>
    <mergeCell ref="F57:K57"/>
    <mergeCell ref="F34:K34"/>
    <mergeCell ref="F76:K76"/>
    <mergeCell ref="C70:N70"/>
    <mergeCell ref="C72:N73"/>
    <mergeCell ref="F77:G77"/>
    <mergeCell ref="F132:K132"/>
    <mergeCell ref="F83:K83"/>
    <mergeCell ref="F100:K100"/>
    <mergeCell ref="C119:N119"/>
    <mergeCell ref="C121:N122"/>
    <mergeCell ref="E124:L124"/>
    <mergeCell ref="F113:K113"/>
    <mergeCell ref="F106:K106"/>
    <mergeCell ref="E88:L88"/>
    <mergeCell ref="C85:N86"/>
    <mergeCell ref="C102:N103"/>
    <mergeCell ref="E105:L105"/>
    <mergeCell ref="C168:N168"/>
    <mergeCell ref="F138:K138"/>
    <mergeCell ref="F139:G139"/>
    <mergeCell ref="F155:K155"/>
    <mergeCell ref="E75:L75"/>
    <mergeCell ref="F126:G126"/>
    <mergeCell ref="C134:N135"/>
    <mergeCell ref="E137:L137"/>
    <mergeCell ref="C151:N152"/>
    <mergeCell ref="E154:L154"/>
    <mergeCell ref="F89:K89"/>
    <mergeCell ref="F90:G90"/>
    <mergeCell ref="F149:K149"/>
    <mergeCell ref="F162:K162"/>
    <mergeCell ref="F125:K125"/>
    <mergeCell ref="B1:O2"/>
    <mergeCell ref="C7:N7"/>
    <mergeCell ref="C9:N10"/>
    <mergeCell ref="E12:L12"/>
    <mergeCell ref="E13:L13"/>
    <mergeCell ref="G14:I14"/>
    <mergeCell ref="J14:L14"/>
    <mergeCell ref="E14:F15"/>
    <mergeCell ref="E21:L21"/>
    <mergeCell ref="F64:K64"/>
    <mergeCell ref="F51:K51"/>
    <mergeCell ref="E20:L20"/>
    <mergeCell ref="C200:N201"/>
    <mergeCell ref="E203:L203"/>
    <mergeCell ref="C170:N171"/>
    <mergeCell ref="E173:L173"/>
    <mergeCell ref="F174:K174"/>
    <mergeCell ref="F175:G175"/>
    <mergeCell ref="C183:N184"/>
    <mergeCell ref="F187:K187"/>
    <mergeCell ref="E186:L186"/>
    <mergeCell ref="F198:K198"/>
    <mergeCell ref="F181:K181"/>
  </mergeCells>
  <pageMargins left="0.7" right="0.7" top="0.75" bottom="0.75" header="0.3" footer="0.3"/>
  <pageSetup scale="36" orientation="portrait" horizontalDpi="0" verticalDpi="0" r:id="rId1"/>
  <rowBreaks count="1" manualBreakCount="1">
    <brk id="14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14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3" width="11.7109375" style="42" customWidth="1"/>
    <col min="4" max="4" width="11.85546875" style="42" customWidth="1"/>
    <col min="5" max="15" width="11.7109375" style="4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3" t="s">
        <v>114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2:15" ht="15" customHeight="1" x14ac:dyDescent="0.25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x14ac:dyDescent="0.25">
      <c r="B3" s="9" t="str">
        <f>+C7</f>
        <v>1. Ejecución del de proyectos de inversión pública en la Región</v>
      </c>
      <c r="C3" s="5"/>
      <c r="D3" s="5"/>
      <c r="E3" s="5"/>
      <c r="F3" s="5"/>
      <c r="G3" s="9"/>
      <c r="H3" s="5"/>
      <c r="I3" s="5" t="str">
        <f>+C119</f>
        <v>3. Ejecución de proyectos de inversión pública por el Gobierno Regional</v>
      </c>
      <c r="J3" s="5"/>
      <c r="K3" s="5"/>
      <c r="L3" s="9"/>
      <c r="M3" s="5"/>
      <c r="N3" s="5"/>
      <c r="O3" s="5"/>
    </row>
    <row r="4" spans="2:15" x14ac:dyDescent="0.25">
      <c r="B4" s="9" t="str">
        <f>+C70</f>
        <v>2. Ejecución de proyectos de inversión pública por el Gobierno Nacional en la región</v>
      </c>
      <c r="C4" s="5"/>
      <c r="D4" s="5"/>
      <c r="E4" s="5"/>
      <c r="F4" s="5"/>
      <c r="G4" s="9"/>
      <c r="H4" s="5"/>
      <c r="I4" s="5" t="str">
        <f>+C168</f>
        <v>4. Ejecución de proyectos de inversión pública por los Gobiernos Locales</v>
      </c>
      <c r="J4" s="5"/>
      <c r="K4" s="5"/>
      <c r="L4" s="9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2:15" x14ac:dyDescent="0.25">
      <c r="B7" s="49"/>
      <c r="C7" s="133" t="s">
        <v>34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50"/>
    </row>
    <row r="8" spans="2:15" x14ac:dyDescent="0.25">
      <c r="B8" s="4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50"/>
    </row>
    <row r="9" spans="2:15" ht="15" customHeight="1" x14ac:dyDescent="0.25">
      <c r="B9" s="49"/>
      <c r="C9" s="120" t="str">
        <f>+CONCATENATE("A la fecha en la región se vienen ejecutando S/ ", FIXED(H19,1)," millones lo que equivale a un avance en la ejecución del presupuesto del ",FIXED(I19*100,1),"%. Por niveles de gobierno, el Gobierno Nacional viene ejecutando el ",FIXED(I16*100,1),"% del presupuesto para esta región, seguido del Gobierno Regional (",FIXED(I17*100,1),"%) y de los gobiernos locales en conjunto que tienen una ejecución del ",FIXED(I18*100,1),"%")</f>
        <v>A la fecha en la región se vienen ejecutando S/ 418.6 millones lo que equivale a un avance en la ejecución del presupuesto del 26.5%. Por niveles de gobierno, el Gobierno Nacional viene ejecutando el 22.5% del presupuesto para esta región, seguido del Gobierno Regional (23.1%) y de los gobiernos locales en conjunto que tienen una ejecución del 29.7%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51"/>
    </row>
    <row r="10" spans="2:15" x14ac:dyDescent="0.25">
      <c r="B10" s="4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51"/>
    </row>
    <row r="11" spans="2:15" x14ac:dyDescent="0.25">
      <c r="B11" s="49"/>
      <c r="C11" s="78"/>
      <c r="D11" s="78"/>
      <c r="E11" s="78"/>
      <c r="F11" s="27"/>
      <c r="G11" s="27"/>
      <c r="H11" s="27"/>
      <c r="I11" s="27"/>
      <c r="J11" s="27"/>
      <c r="K11" s="27"/>
      <c r="L11" s="78"/>
      <c r="M11" s="78"/>
      <c r="N11" s="78"/>
      <c r="O11" s="51"/>
    </row>
    <row r="12" spans="2:15" ht="15" customHeight="1" x14ac:dyDescent="0.25">
      <c r="B12" s="49"/>
      <c r="C12" s="78"/>
      <c r="D12" s="3"/>
      <c r="E12" s="139" t="s">
        <v>59</v>
      </c>
      <c r="F12" s="140"/>
      <c r="G12" s="140"/>
      <c r="H12" s="140"/>
      <c r="I12" s="140"/>
      <c r="J12" s="140"/>
      <c r="K12" s="140"/>
      <c r="L12" s="140"/>
      <c r="M12" s="78"/>
      <c r="N12" s="78"/>
      <c r="O12" s="51"/>
    </row>
    <row r="13" spans="2:15" x14ac:dyDescent="0.25">
      <c r="B13" s="49"/>
      <c r="C13" s="78"/>
      <c r="D13" s="3"/>
      <c r="E13" s="123" t="s">
        <v>12</v>
      </c>
      <c r="F13" s="123"/>
      <c r="G13" s="123"/>
      <c r="H13" s="123"/>
      <c r="I13" s="123"/>
      <c r="J13" s="123"/>
      <c r="K13" s="123"/>
      <c r="L13" s="123"/>
      <c r="M13" s="78"/>
      <c r="N13" s="78"/>
      <c r="O13" s="51"/>
    </row>
    <row r="14" spans="2:15" x14ac:dyDescent="0.25">
      <c r="B14" s="49"/>
      <c r="C14" s="27"/>
      <c r="D14" s="3"/>
      <c r="E14" s="124" t="s">
        <v>11</v>
      </c>
      <c r="F14" s="125"/>
      <c r="G14" s="128" t="s">
        <v>57</v>
      </c>
      <c r="H14" s="128"/>
      <c r="I14" s="128"/>
      <c r="J14" s="128">
        <v>2017</v>
      </c>
      <c r="K14" s="128"/>
      <c r="L14" s="128"/>
      <c r="M14" s="27"/>
      <c r="N14" s="27"/>
      <c r="O14" s="44"/>
    </row>
    <row r="15" spans="2:15" x14ac:dyDescent="0.25">
      <c r="B15" s="49"/>
      <c r="C15" s="27"/>
      <c r="D15" s="3"/>
      <c r="E15" s="126"/>
      <c r="F15" s="127"/>
      <c r="G15" s="79" t="s">
        <v>6</v>
      </c>
      <c r="H15" s="79" t="s">
        <v>7</v>
      </c>
      <c r="I15" s="79" t="s">
        <v>8</v>
      </c>
      <c r="J15" s="79" t="s">
        <v>6</v>
      </c>
      <c r="K15" s="79" t="s">
        <v>7</v>
      </c>
      <c r="L15" s="79" t="s">
        <v>8</v>
      </c>
      <c r="M15" s="27"/>
      <c r="N15" s="27"/>
      <c r="O15" s="44"/>
    </row>
    <row r="16" spans="2:15" x14ac:dyDescent="0.25">
      <c r="B16" s="49"/>
      <c r="C16" s="27"/>
      <c r="D16" s="3"/>
      <c r="E16" s="10" t="s">
        <v>9</v>
      </c>
      <c r="F16" s="11"/>
      <c r="G16" s="7">
        <v>420.40968099999998</v>
      </c>
      <c r="H16" s="7">
        <v>94.692836</v>
      </c>
      <c r="I16" s="8">
        <f>+H16/G16</f>
        <v>0.22523942782373749</v>
      </c>
      <c r="J16" s="7">
        <v>377.56638600000002</v>
      </c>
      <c r="K16" s="7">
        <v>283.70417800000001</v>
      </c>
      <c r="L16" s="8">
        <f t="shared" ref="L16:L19" si="0">+K16/J16</f>
        <v>0.75140210707210575</v>
      </c>
      <c r="M16" s="17">
        <f>+(I16-L16)*100</f>
        <v>-52.616267924836826</v>
      </c>
      <c r="N16" s="27"/>
      <c r="O16" s="44"/>
    </row>
    <row r="17" spans="2:15" x14ac:dyDescent="0.25">
      <c r="B17" s="49"/>
      <c r="C17" s="27"/>
      <c r="D17" s="3"/>
      <c r="E17" s="10" t="s">
        <v>10</v>
      </c>
      <c r="F17" s="11"/>
      <c r="G17" s="7">
        <v>325.43491499999999</v>
      </c>
      <c r="H17" s="7">
        <v>75.237386000000001</v>
      </c>
      <c r="I17" s="8">
        <f t="shared" ref="I17:I19" si="1">+H17/G17</f>
        <v>0.23119027041090537</v>
      </c>
      <c r="J17" s="7">
        <v>240.23033699999999</v>
      </c>
      <c r="K17" s="7">
        <v>162.431118</v>
      </c>
      <c r="L17" s="8">
        <f t="shared" si="0"/>
        <v>0.67614740098374837</v>
      </c>
      <c r="M17" s="17">
        <f t="shared" ref="M17:M19" si="2">+(I17-L17)*100</f>
        <v>-44.495713057284306</v>
      </c>
      <c r="N17" s="27"/>
      <c r="O17" s="44"/>
    </row>
    <row r="18" spans="2:15" x14ac:dyDescent="0.25">
      <c r="B18" s="49"/>
      <c r="C18" s="27"/>
      <c r="D18" s="3"/>
      <c r="E18" s="10" t="s">
        <v>5</v>
      </c>
      <c r="F18" s="11"/>
      <c r="G18" s="7">
        <v>836.62240099999997</v>
      </c>
      <c r="H18" s="7">
        <v>248.65132399999999</v>
      </c>
      <c r="I18" s="8">
        <f t="shared" si="1"/>
        <v>0.29720854199312791</v>
      </c>
      <c r="J18" s="7">
        <v>1034.6461549999999</v>
      </c>
      <c r="K18" s="7">
        <v>557.17096800000002</v>
      </c>
      <c r="L18" s="8">
        <f t="shared" si="0"/>
        <v>0.53851354427543396</v>
      </c>
      <c r="M18" s="17">
        <f t="shared" si="2"/>
        <v>-24.130500228230606</v>
      </c>
      <c r="N18" s="27"/>
      <c r="O18" s="44"/>
    </row>
    <row r="19" spans="2:15" x14ac:dyDescent="0.25">
      <c r="B19" s="49"/>
      <c r="C19" s="27"/>
      <c r="D19" s="3"/>
      <c r="E19" s="12" t="s">
        <v>0</v>
      </c>
      <c r="F19" s="13"/>
      <c r="G19" s="14">
        <f t="shared" ref="G19:H19" si="3">SUM(G16:G18)</f>
        <v>1582.466997</v>
      </c>
      <c r="H19" s="15">
        <f t="shared" si="3"/>
        <v>418.581546</v>
      </c>
      <c r="I19" s="16">
        <f t="shared" si="1"/>
        <v>0.26451202255309975</v>
      </c>
      <c r="J19" s="14">
        <f t="shared" ref="J19:K19" si="4">SUM(J16:J18)</f>
        <v>1652.4428779999998</v>
      </c>
      <c r="K19" s="14">
        <f t="shared" si="4"/>
        <v>1003.3062640000001</v>
      </c>
      <c r="L19" s="16">
        <f t="shared" si="0"/>
        <v>0.6071654744364483</v>
      </c>
      <c r="M19" s="17">
        <f t="shared" si="2"/>
        <v>-34.265345188334855</v>
      </c>
      <c r="N19" s="27"/>
      <c r="O19" s="44"/>
    </row>
    <row r="20" spans="2:15" x14ac:dyDescent="0.25">
      <c r="B20" s="49"/>
      <c r="C20" s="27"/>
      <c r="D20" s="3"/>
      <c r="E20" s="137" t="s">
        <v>87</v>
      </c>
      <c r="F20" s="137"/>
      <c r="G20" s="137"/>
      <c r="H20" s="137"/>
      <c r="I20" s="137"/>
      <c r="J20" s="137"/>
      <c r="K20" s="137"/>
      <c r="L20" s="137"/>
      <c r="M20" s="69"/>
      <c r="N20" s="27"/>
      <c r="O20" s="44"/>
    </row>
    <row r="21" spans="2:15" x14ac:dyDescent="0.25">
      <c r="B21" s="49"/>
      <c r="C21" s="27"/>
      <c r="D21" s="27"/>
      <c r="E21" s="137"/>
      <c r="F21" s="137"/>
      <c r="G21" s="137"/>
      <c r="H21" s="137"/>
      <c r="I21" s="137"/>
      <c r="J21" s="137"/>
      <c r="K21" s="137"/>
      <c r="L21" s="137"/>
      <c r="M21" s="69"/>
      <c r="N21" s="27"/>
      <c r="O21" s="44"/>
    </row>
    <row r="22" spans="2:15" x14ac:dyDescent="0.25">
      <c r="B22" s="49"/>
      <c r="C22" s="27"/>
      <c r="D22" s="27"/>
      <c r="E22" s="81"/>
      <c r="F22" s="81"/>
      <c r="G22" s="81"/>
      <c r="H22" s="81"/>
      <c r="I22" s="81"/>
      <c r="J22" s="81"/>
      <c r="K22" s="81"/>
      <c r="L22" s="81"/>
      <c r="M22" s="69"/>
      <c r="N22" s="27"/>
      <c r="O22" s="44"/>
    </row>
    <row r="23" spans="2:15" ht="15" customHeight="1" x14ac:dyDescent="0.25">
      <c r="B23" s="49"/>
      <c r="C23" s="120" t="str">
        <f>+CONCATENATE("El avance del presupuesto para proyectos productivos se encuentra al " &amp; FIXED(K29*100,1) &amp; "%, mientras que para los proyectos del tipo social se registra un avance del " &amp; FIXED(K30*100,1) &amp;"% al ",B214," 2018. Cabe resaltar que estos dos tipos de proyectos absorben el " &amp; FIXED(SUM(I29:I30)*100,1) &amp; "% del presupuesto total en esta región.")</f>
        <v>El avance del presupuesto para proyectos productivos se encuentra al 26.8%, mientras que para los proyectos del tipo social se registra un avance del 26.2% al 18 de junio 2018. Cabe resaltar que estos dos tipos de proyectos absorben el 93.0% del presupuesto total en esta región.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44"/>
    </row>
    <row r="24" spans="2:15" x14ac:dyDescent="0.25">
      <c r="B24" s="4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44"/>
    </row>
    <row r="25" spans="2:15" x14ac:dyDescent="0.25">
      <c r="B25" s="49"/>
      <c r="C25" s="27"/>
      <c r="D25" s="27"/>
      <c r="E25" s="5"/>
      <c r="F25" s="5"/>
      <c r="G25" s="5"/>
      <c r="H25" s="5"/>
      <c r="I25" s="5"/>
      <c r="J25" s="5"/>
      <c r="K25" s="5"/>
      <c r="L25" s="5"/>
      <c r="M25" s="27"/>
      <c r="N25" s="27"/>
      <c r="O25" s="44"/>
    </row>
    <row r="26" spans="2:15" x14ac:dyDescent="0.25">
      <c r="B26" s="49"/>
      <c r="C26" s="27"/>
      <c r="D26" s="27"/>
      <c r="E26" s="141" t="s">
        <v>60</v>
      </c>
      <c r="F26" s="141"/>
      <c r="G26" s="141"/>
      <c r="H26" s="141"/>
      <c r="I26" s="141"/>
      <c r="J26" s="141"/>
      <c r="K26" s="141"/>
      <c r="L26" s="141"/>
      <c r="M26" s="27"/>
      <c r="N26" s="27"/>
      <c r="O26" s="44"/>
    </row>
    <row r="27" spans="2:15" x14ac:dyDescent="0.25">
      <c r="B27" s="49"/>
      <c r="C27" s="27"/>
      <c r="D27" s="27"/>
      <c r="E27" s="5"/>
      <c r="F27" s="131" t="s">
        <v>1</v>
      </c>
      <c r="G27" s="131"/>
      <c r="H27" s="131"/>
      <c r="I27" s="131"/>
      <c r="J27" s="131"/>
      <c r="K27" s="131"/>
      <c r="L27" s="5"/>
      <c r="M27" s="27"/>
      <c r="N27" s="27"/>
      <c r="O27" s="44"/>
    </row>
    <row r="28" spans="2:15" x14ac:dyDescent="0.25">
      <c r="B28" s="49"/>
      <c r="C28" s="27"/>
      <c r="D28" s="27"/>
      <c r="E28" s="5"/>
      <c r="F28" s="132" t="s">
        <v>32</v>
      </c>
      <c r="G28" s="132"/>
      <c r="H28" s="19" t="s">
        <v>6</v>
      </c>
      <c r="I28" s="19" t="s">
        <v>16</v>
      </c>
      <c r="J28" s="19" t="s">
        <v>17</v>
      </c>
      <c r="K28" s="19" t="s">
        <v>18</v>
      </c>
      <c r="L28" s="5"/>
      <c r="M28" s="27"/>
      <c r="N28" s="27"/>
      <c r="O28" s="44"/>
    </row>
    <row r="29" spans="2:15" x14ac:dyDescent="0.25">
      <c r="B29" s="59"/>
      <c r="C29" s="60"/>
      <c r="D29" s="60"/>
      <c r="E29" s="57"/>
      <c r="F29" s="20" t="s">
        <v>13</v>
      </c>
      <c r="G29" s="11"/>
      <c r="H29" s="100">
        <f>+H78+H127+H176</f>
        <v>700.00232099999994</v>
      </c>
      <c r="I29" s="23">
        <f>+H29/H$33</f>
        <v>0.44234876450949451</v>
      </c>
      <c r="J29" s="100">
        <f t="shared" ref="J29:J32" si="5">+J78+J127+J176</f>
        <v>187.80883700000001</v>
      </c>
      <c r="K29" s="23">
        <f>+J29/H29</f>
        <v>0.26829744897374425</v>
      </c>
      <c r="L29" s="57"/>
      <c r="M29" s="60"/>
      <c r="N29" s="60"/>
      <c r="O29" s="61"/>
    </row>
    <row r="30" spans="2:15" x14ac:dyDescent="0.25">
      <c r="B30" s="59"/>
      <c r="C30" s="60"/>
      <c r="D30" s="60"/>
      <c r="E30" s="57"/>
      <c r="F30" s="20" t="s">
        <v>14</v>
      </c>
      <c r="G30" s="11"/>
      <c r="H30" s="100">
        <f t="shared" ref="H30:H32" si="6">+H79+H128+H177</f>
        <v>771.24222600000007</v>
      </c>
      <c r="I30" s="23">
        <f t="shared" ref="I30:I32" si="7">+H30/H$33</f>
        <v>0.48736702089970985</v>
      </c>
      <c r="J30" s="100">
        <f t="shared" si="5"/>
        <v>202.07505</v>
      </c>
      <c r="K30" s="23">
        <f t="shared" ref="K30" si="8">+J30/H30</f>
        <v>0.26201243032043214</v>
      </c>
      <c r="L30" s="57"/>
      <c r="M30" s="60"/>
      <c r="N30" s="60"/>
      <c r="O30" s="61"/>
    </row>
    <row r="31" spans="2:15" x14ac:dyDescent="0.25">
      <c r="B31" s="59"/>
      <c r="C31" s="60"/>
      <c r="D31" s="60"/>
      <c r="E31" s="57"/>
      <c r="F31" s="20" t="s">
        <v>23</v>
      </c>
      <c r="G31" s="11"/>
      <c r="H31" s="100">
        <f t="shared" si="6"/>
        <v>25.962902</v>
      </c>
      <c r="I31" s="23">
        <f t="shared" si="7"/>
        <v>1.6406599347234284E-2</v>
      </c>
      <c r="J31" s="100">
        <f t="shared" si="5"/>
        <v>7.6217039999999994</v>
      </c>
      <c r="K31" s="23">
        <f>+J31/H31</f>
        <v>0.29356132839079391</v>
      </c>
      <c r="L31" s="57"/>
      <c r="M31" s="60"/>
      <c r="N31" s="60"/>
      <c r="O31" s="61"/>
    </row>
    <row r="32" spans="2:15" x14ac:dyDescent="0.25">
      <c r="B32" s="59"/>
      <c r="C32" s="60"/>
      <c r="D32" s="60"/>
      <c r="E32" s="57"/>
      <c r="F32" s="20" t="s">
        <v>15</v>
      </c>
      <c r="G32" s="11"/>
      <c r="H32" s="100">
        <f t="shared" si="6"/>
        <v>85.259547999999995</v>
      </c>
      <c r="I32" s="23">
        <f t="shared" si="7"/>
        <v>5.3877615243561376E-2</v>
      </c>
      <c r="J32" s="100">
        <f t="shared" si="5"/>
        <v>21.075953999999999</v>
      </c>
      <c r="K32" s="23">
        <f>+J32/H32</f>
        <v>0.24719758073312798</v>
      </c>
      <c r="L32" s="57"/>
      <c r="M32" s="60"/>
      <c r="N32" s="60"/>
      <c r="O32" s="61"/>
    </row>
    <row r="33" spans="2:15" x14ac:dyDescent="0.25">
      <c r="B33" s="59"/>
      <c r="C33" s="60"/>
      <c r="D33" s="60"/>
      <c r="E33" s="57"/>
      <c r="F33" s="21" t="s">
        <v>0</v>
      </c>
      <c r="G33" s="13"/>
      <c r="H33" s="14">
        <f>SUM(H29:H32)</f>
        <v>1582.466997</v>
      </c>
      <c r="I33" s="22">
        <f>SUM(I29:I32)</f>
        <v>1</v>
      </c>
      <c r="J33" s="43">
        <f>SUM(J29:J32)</f>
        <v>418.58154500000006</v>
      </c>
      <c r="K33" s="22">
        <f t="shared" ref="K33" si="9">+J33/H33</f>
        <v>0.26451202192117507</v>
      </c>
      <c r="L33" s="57"/>
      <c r="M33" s="60"/>
      <c r="N33" s="60"/>
      <c r="O33" s="61"/>
    </row>
    <row r="34" spans="2:15" x14ac:dyDescent="0.25">
      <c r="B34" s="49"/>
      <c r="C34" s="27"/>
      <c r="D34" s="3"/>
      <c r="E34" s="5"/>
      <c r="F34" s="119" t="s">
        <v>88</v>
      </c>
      <c r="G34" s="119"/>
      <c r="H34" s="119"/>
      <c r="I34" s="119"/>
      <c r="J34" s="119"/>
      <c r="K34" s="119"/>
      <c r="L34" s="5"/>
      <c r="M34" s="3"/>
      <c r="N34" s="27"/>
      <c r="O34" s="44"/>
    </row>
    <row r="35" spans="2:15" x14ac:dyDescent="0.25">
      <c r="B35" s="49"/>
      <c r="C35" s="27"/>
      <c r="D35" s="3"/>
      <c r="E35" s="5"/>
      <c r="F35" s="5"/>
      <c r="G35" s="5"/>
      <c r="H35" s="70"/>
      <c r="I35" s="71"/>
      <c r="J35" s="70"/>
      <c r="K35" s="71"/>
      <c r="L35" s="5"/>
      <c r="M35" s="3"/>
      <c r="N35" s="27"/>
      <c r="O35" s="44"/>
    </row>
    <row r="36" spans="2:15" ht="15" customHeight="1" x14ac:dyDescent="0.25">
      <c r="B36" s="49"/>
      <c r="C36" s="120" t="str">
        <f>+CONCATENATE( "El sector " &amp; TEXT(F42,20) &amp; " cuenta con el mayor presupuesto en esta región, con un nivel de ejecución del " &amp; FIXED(K42*100,1) &amp; "%, del mismo modo para proyectos " &amp; TEXT(F43,20)&amp; " se tiene un nivel de avance de " &amp; FIXED(K43*100,1) &amp; "%. Cabe destacar que solo estos dos sectores concentran el " &amp; FIXED(SUM(I42:I43)*100,1) &amp; "% del presupuesto de esta región. ")</f>
        <v xml:space="preserve">El sector TRANSPORTE cuenta con el mayor presupuesto en esta región, con un nivel de ejecución del 26.7%, del mismo modo para proyectos SANEAMIENTO se tiene un nivel de avance de 23.3%. Cabe destacar que solo estos dos sectores concentran el 43.4% del presupuesto de esta región. 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44"/>
    </row>
    <row r="37" spans="2:15" x14ac:dyDescent="0.25">
      <c r="B37" s="4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44"/>
    </row>
    <row r="38" spans="2:15" x14ac:dyDescent="0.25">
      <c r="B38" s="49"/>
      <c r="C38" s="27"/>
      <c r="D38" s="5"/>
      <c r="E38" s="5"/>
      <c r="F38" s="5"/>
      <c r="G38" s="5"/>
      <c r="H38" s="27"/>
      <c r="I38" s="27"/>
      <c r="J38" s="27"/>
      <c r="K38" s="27"/>
      <c r="L38" s="27"/>
      <c r="M38" s="27"/>
      <c r="N38" s="27"/>
      <c r="O38" s="44"/>
    </row>
    <row r="39" spans="2:15" x14ac:dyDescent="0.25">
      <c r="B39" s="49"/>
      <c r="C39" s="27"/>
      <c r="D39" s="5"/>
      <c r="E39" s="130" t="s">
        <v>61</v>
      </c>
      <c r="F39" s="130"/>
      <c r="G39" s="130"/>
      <c r="H39" s="130"/>
      <c r="I39" s="130"/>
      <c r="J39" s="130"/>
      <c r="K39" s="130"/>
      <c r="L39" s="130"/>
      <c r="M39" s="27"/>
      <c r="N39" s="27"/>
      <c r="O39" s="44"/>
    </row>
    <row r="40" spans="2:15" x14ac:dyDescent="0.25">
      <c r="B40" s="49"/>
      <c r="C40" s="27"/>
      <c r="D40" s="5"/>
      <c r="E40" s="5"/>
      <c r="F40" s="131" t="s">
        <v>1</v>
      </c>
      <c r="G40" s="131"/>
      <c r="H40" s="131"/>
      <c r="I40" s="131"/>
      <c r="J40" s="131"/>
      <c r="K40" s="131"/>
      <c r="L40" s="5"/>
      <c r="M40" s="27"/>
      <c r="N40" s="27"/>
      <c r="O40" s="44"/>
    </row>
    <row r="41" spans="2:15" x14ac:dyDescent="0.25">
      <c r="B41" s="49"/>
      <c r="C41" s="27"/>
      <c r="D41" s="5"/>
      <c r="E41" s="27"/>
      <c r="F41" s="135" t="s">
        <v>22</v>
      </c>
      <c r="G41" s="136"/>
      <c r="H41" s="24" t="s">
        <v>20</v>
      </c>
      <c r="I41" s="24" t="s">
        <v>3</v>
      </c>
      <c r="J41" s="19" t="s">
        <v>21</v>
      </c>
      <c r="K41" s="19" t="s">
        <v>18</v>
      </c>
      <c r="L41" s="5"/>
      <c r="M41" s="27"/>
      <c r="N41" s="27"/>
      <c r="O41" s="44"/>
    </row>
    <row r="42" spans="2:15" x14ac:dyDescent="0.25">
      <c r="B42" s="59"/>
      <c r="C42" s="60"/>
      <c r="D42" s="57"/>
      <c r="E42" s="60"/>
      <c r="F42" s="20" t="s">
        <v>48</v>
      </c>
      <c r="G42" s="25"/>
      <c r="H42" s="82">
        <v>412.60291799999999</v>
      </c>
      <c r="I42" s="23">
        <f>+H42/H$50</f>
        <v>0.26073397978106461</v>
      </c>
      <c r="J42" s="82">
        <v>110.158691</v>
      </c>
      <c r="K42" s="23">
        <f>+J42/H42</f>
        <v>0.26698475990904169</v>
      </c>
      <c r="L42" s="57"/>
      <c r="M42" s="60"/>
      <c r="N42" s="60"/>
      <c r="O42" s="61"/>
    </row>
    <row r="43" spans="2:15" x14ac:dyDescent="0.25">
      <c r="B43" s="59"/>
      <c r="C43" s="60"/>
      <c r="D43" s="57"/>
      <c r="E43" s="60"/>
      <c r="F43" s="20" t="s">
        <v>49</v>
      </c>
      <c r="G43" s="25"/>
      <c r="H43" s="82">
        <v>274.02090100000004</v>
      </c>
      <c r="I43" s="23">
        <f t="shared" ref="I43:I49" si="10">+H43/H$50</f>
        <v>0.1731605787163219</v>
      </c>
      <c r="J43" s="82">
        <v>63.844327999999997</v>
      </c>
      <c r="K43" s="23">
        <f t="shared" ref="K43:K50" si="11">+J43/H43</f>
        <v>0.23299072357987755</v>
      </c>
      <c r="L43" s="57"/>
      <c r="M43" s="60"/>
      <c r="N43" s="60"/>
      <c r="O43" s="61"/>
    </row>
    <row r="44" spans="2:15" x14ac:dyDescent="0.25">
      <c r="B44" s="59"/>
      <c r="C44" s="60"/>
      <c r="D44" s="57"/>
      <c r="E44" s="60"/>
      <c r="F44" s="20" t="s">
        <v>50</v>
      </c>
      <c r="G44" s="25"/>
      <c r="H44" s="82">
        <v>255.74293700000001</v>
      </c>
      <c r="I44" s="23">
        <f t="shared" si="10"/>
        <v>0.16161028159502275</v>
      </c>
      <c r="J44" s="82">
        <v>82.33891100000001</v>
      </c>
      <c r="K44" s="23">
        <f t="shared" si="11"/>
        <v>0.32195966764861234</v>
      </c>
      <c r="L44" s="57"/>
      <c r="M44" s="60"/>
      <c r="N44" s="60"/>
      <c r="O44" s="61"/>
    </row>
    <row r="45" spans="2:15" x14ac:dyDescent="0.25">
      <c r="B45" s="59"/>
      <c r="C45" s="60"/>
      <c r="D45" s="57"/>
      <c r="E45" s="60"/>
      <c r="F45" s="20" t="s">
        <v>51</v>
      </c>
      <c r="G45" s="25"/>
      <c r="H45" s="82">
        <v>161.712909</v>
      </c>
      <c r="I45" s="23">
        <f t="shared" si="10"/>
        <v>0.10219038331072379</v>
      </c>
      <c r="J45" s="82">
        <v>41.626587000000001</v>
      </c>
      <c r="K45" s="23">
        <f t="shared" si="11"/>
        <v>0.25741041489767524</v>
      </c>
      <c r="L45" s="57"/>
      <c r="M45" s="60"/>
      <c r="N45" s="60"/>
      <c r="O45" s="61"/>
    </row>
    <row r="46" spans="2:15" x14ac:dyDescent="0.25">
      <c r="B46" s="59"/>
      <c r="C46" s="60"/>
      <c r="D46" s="57"/>
      <c r="E46" s="60"/>
      <c r="F46" s="20" t="s">
        <v>54</v>
      </c>
      <c r="G46" s="25"/>
      <c r="H46" s="82">
        <v>140.31990999999999</v>
      </c>
      <c r="I46" s="23">
        <f t="shared" si="10"/>
        <v>8.8671618596795287E-2</v>
      </c>
      <c r="J46" s="82">
        <v>27.297153000000002</v>
      </c>
      <c r="K46" s="23">
        <f t="shared" si="11"/>
        <v>0.19453513760092922</v>
      </c>
      <c r="L46" s="57"/>
      <c r="M46" s="60"/>
      <c r="N46" s="60"/>
      <c r="O46" s="61"/>
    </row>
    <row r="47" spans="2:15" x14ac:dyDescent="0.25">
      <c r="B47" s="59"/>
      <c r="C47" s="60"/>
      <c r="D47" s="57"/>
      <c r="E47" s="60"/>
      <c r="F47" s="20" t="s">
        <v>77</v>
      </c>
      <c r="G47" s="25"/>
      <c r="H47" s="82">
        <v>98.420106999999987</v>
      </c>
      <c r="I47" s="23">
        <f t="shared" si="10"/>
        <v>6.2194097688345024E-2</v>
      </c>
      <c r="J47" s="82">
        <v>26.880659000000001</v>
      </c>
      <c r="K47" s="23">
        <f t="shared" si="11"/>
        <v>0.27312161934552664</v>
      </c>
      <c r="L47" s="57"/>
      <c r="M47" s="60"/>
      <c r="N47" s="60"/>
      <c r="O47" s="61"/>
    </row>
    <row r="48" spans="2:15" x14ac:dyDescent="0.25">
      <c r="B48" s="59"/>
      <c r="C48" s="60"/>
      <c r="D48" s="57"/>
      <c r="E48" s="60"/>
      <c r="F48" s="20" t="s">
        <v>52</v>
      </c>
      <c r="G48" s="25"/>
      <c r="H48" s="82">
        <v>85.259547999999995</v>
      </c>
      <c r="I48" s="23">
        <f t="shared" si="10"/>
        <v>5.3877615243561376E-2</v>
      </c>
      <c r="J48" s="82">
        <v>21.075953999999999</v>
      </c>
      <c r="K48" s="23">
        <f t="shared" si="11"/>
        <v>0.24719758073312798</v>
      </c>
      <c r="L48" s="57"/>
      <c r="M48" s="60"/>
      <c r="N48" s="60"/>
      <c r="O48" s="61"/>
    </row>
    <row r="49" spans="2:15" x14ac:dyDescent="0.25">
      <c r="B49" s="59"/>
      <c r="C49" s="60"/>
      <c r="D49" s="57"/>
      <c r="E49" s="60"/>
      <c r="F49" s="20" t="s">
        <v>53</v>
      </c>
      <c r="G49" s="25"/>
      <c r="H49" s="82">
        <f>+H33-SUM(H42:H48)</f>
        <v>154.38776700000017</v>
      </c>
      <c r="I49" s="23">
        <f t="shared" si="10"/>
        <v>9.7561445068165401E-2</v>
      </c>
      <c r="J49" s="82">
        <f>+J33-SUM(J42:J48)</f>
        <v>45.359262000000058</v>
      </c>
      <c r="K49" s="23">
        <f t="shared" si="11"/>
        <v>0.29380088125764531</v>
      </c>
      <c r="L49" s="57"/>
      <c r="M49" s="60"/>
      <c r="N49" s="60"/>
      <c r="O49" s="61"/>
    </row>
    <row r="50" spans="2:15" x14ac:dyDescent="0.25">
      <c r="B50" s="59"/>
      <c r="C50" s="60"/>
      <c r="D50" s="57"/>
      <c r="E50" s="60"/>
      <c r="F50" s="21" t="s">
        <v>0</v>
      </c>
      <c r="G50" s="26"/>
      <c r="H50" s="14">
        <f>SUM(H42:H49)</f>
        <v>1582.466997</v>
      </c>
      <c r="I50" s="22">
        <f>SUM(I42:I49)</f>
        <v>1.0000000000000002</v>
      </c>
      <c r="J50" s="43">
        <f>SUM(J42:J49)</f>
        <v>418.58154500000006</v>
      </c>
      <c r="K50" s="22">
        <f t="shared" si="11"/>
        <v>0.26451202192117507</v>
      </c>
      <c r="L50" s="57"/>
      <c r="M50" s="60"/>
      <c r="N50" s="60"/>
      <c r="O50" s="61"/>
    </row>
    <row r="51" spans="2:15" x14ac:dyDescent="0.25">
      <c r="B51" s="49"/>
      <c r="C51" s="27"/>
      <c r="D51" s="3"/>
      <c r="E51" s="5"/>
      <c r="F51" s="119" t="s">
        <v>88</v>
      </c>
      <c r="G51" s="119"/>
      <c r="H51" s="119"/>
      <c r="I51" s="119"/>
      <c r="J51" s="119"/>
      <c r="K51" s="119"/>
      <c r="L51" s="5"/>
      <c r="M51" s="3"/>
      <c r="N51" s="27"/>
      <c r="O51" s="44"/>
    </row>
    <row r="52" spans="2:15" x14ac:dyDescent="0.25">
      <c r="B52" s="49"/>
      <c r="C52" s="27"/>
      <c r="D52" s="3"/>
      <c r="E52" s="5"/>
      <c r="F52" s="3"/>
      <c r="G52" s="3"/>
      <c r="H52" s="3"/>
      <c r="I52" s="3"/>
      <c r="J52" s="3"/>
      <c r="K52" s="3"/>
      <c r="L52" s="3"/>
      <c r="M52" s="27"/>
      <c r="N52" s="27"/>
      <c r="O52" s="44"/>
    </row>
    <row r="53" spans="2:15" ht="15" customHeight="1" x14ac:dyDescent="0.25">
      <c r="B53" s="49"/>
      <c r="C53" s="120" t="str">
        <f>+CONCATENATE("A la fecha  de los " &amp; FIXED(J63,0)  &amp; "  proyectos presupuestados para el 2018, " &amp; FIXED(J59,0) &amp; " no cuentan con ningún avance en ejecución del gasto, mientras que " &amp; FIXED(J60,0) &amp; " (" &amp; FIXED(K60*100,1) &amp; "% de proyectos) no superan el 50,0% de ejecución, " &amp; FIXED(J61,0) &amp; " proyectos (" &amp; FIXED(K61*100,1) &amp; "% del total) tienen un nivel de ejecución mayor al 50,0% pero no culminan al 100% y " &amp; FIXED(J62,0) &amp; " proyectos por S/ " &amp; FIXED(I62,1) &amp; " millones se han ejecutado al 100,0%.")</f>
        <v>A la fecha  de los 1,322  proyectos presupuestados para el 2018, 441 no cuentan con ningún avance en ejecución del gasto, mientras que 407 (30.8% de proyectos) no superan el 50,0% de ejecución, 335 proyectos (25.3% del total) tienen un nivel de ejecución mayor al 50,0% pero no culminan al 100% y 139 proyectos por S/ 32.7 millones se han ejecutado al 100,0%.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44"/>
    </row>
    <row r="54" spans="2:15" x14ac:dyDescent="0.25">
      <c r="B54" s="49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44"/>
    </row>
    <row r="55" spans="2:15" x14ac:dyDescent="0.25">
      <c r="B55" s="4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44"/>
    </row>
    <row r="56" spans="2:15" x14ac:dyDescent="0.25">
      <c r="B56" s="49"/>
      <c r="C56" s="27"/>
      <c r="D56" s="27"/>
      <c r="E56" s="130" t="s">
        <v>68</v>
      </c>
      <c r="F56" s="130"/>
      <c r="G56" s="130"/>
      <c r="H56" s="130"/>
      <c r="I56" s="130"/>
      <c r="J56" s="130"/>
      <c r="K56" s="130"/>
      <c r="L56" s="130"/>
      <c r="M56" s="27"/>
      <c r="N56" s="27"/>
      <c r="O56" s="44"/>
    </row>
    <row r="57" spans="2:15" x14ac:dyDescent="0.25">
      <c r="B57" s="49"/>
      <c r="C57" s="27"/>
      <c r="D57" s="27"/>
      <c r="E57" s="5"/>
      <c r="F57" s="131" t="s">
        <v>33</v>
      </c>
      <c r="G57" s="131"/>
      <c r="H57" s="131"/>
      <c r="I57" s="131"/>
      <c r="J57" s="131"/>
      <c r="K57" s="131"/>
      <c r="L57" s="5"/>
      <c r="M57" s="27"/>
      <c r="N57" s="27"/>
      <c r="O57" s="44"/>
    </row>
    <row r="58" spans="2:15" x14ac:dyDescent="0.25">
      <c r="B58" s="49"/>
      <c r="C58" s="27"/>
      <c r="D58" s="27"/>
      <c r="E58" s="27"/>
      <c r="F58" s="29" t="s">
        <v>25</v>
      </c>
      <c r="G58" s="19" t="s">
        <v>18</v>
      </c>
      <c r="H58" s="19" t="s">
        <v>20</v>
      </c>
      <c r="I58" s="19" t="s">
        <v>7</v>
      </c>
      <c r="J58" s="19" t="s">
        <v>24</v>
      </c>
      <c r="K58" s="19" t="s">
        <v>3</v>
      </c>
      <c r="L58" s="27"/>
      <c r="M58" s="27" t="s">
        <v>36</v>
      </c>
      <c r="N58" s="27"/>
      <c r="O58" s="44"/>
    </row>
    <row r="59" spans="2:15" x14ac:dyDescent="0.25">
      <c r="B59" s="49"/>
      <c r="C59" s="27"/>
      <c r="D59" s="27"/>
      <c r="E59" s="27"/>
      <c r="F59" s="30" t="s">
        <v>26</v>
      </c>
      <c r="G59" s="23">
        <f>+I59/H59</f>
        <v>0</v>
      </c>
      <c r="H59" s="100">
        <f t="shared" ref="H59:J62" si="12">+H108+H157+H206</f>
        <v>346.26991200000009</v>
      </c>
      <c r="I59" s="100">
        <f t="shared" si="12"/>
        <v>0</v>
      </c>
      <c r="J59" s="100">
        <f t="shared" si="12"/>
        <v>441</v>
      </c>
      <c r="K59" s="23">
        <f>+J59/J$63</f>
        <v>0.33358547655068077</v>
      </c>
      <c r="L59" s="27"/>
      <c r="M59" s="32">
        <f>SUM(J60:J62)</f>
        <v>881</v>
      </c>
      <c r="N59" s="27"/>
      <c r="O59" s="44"/>
    </row>
    <row r="60" spans="2:15" x14ac:dyDescent="0.25">
      <c r="B60" s="49"/>
      <c r="C60" s="27"/>
      <c r="D60" s="27"/>
      <c r="E60" s="27"/>
      <c r="F60" s="30" t="s">
        <v>27</v>
      </c>
      <c r="G60" s="23">
        <f t="shared" ref="G60:G63" si="13">+I60/H60</f>
        <v>0.17883713918180058</v>
      </c>
      <c r="H60" s="100">
        <f t="shared" si="12"/>
        <v>870.81957200000011</v>
      </c>
      <c r="I60" s="100">
        <f t="shared" si="12"/>
        <v>155.73488100000003</v>
      </c>
      <c r="J60" s="100">
        <f t="shared" si="12"/>
        <v>407</v>
      </c>
      <c r="K60" s="23">
        <f t="shared" ref="K60:K62" si="14">+J60/J$63</f>
        <v>0.30786686838124055</v>
      </c>
      <c r="L60" s="27"/>
      <c r="M60" s="27"/>
      <c r="N60" s="27"/>
      <c r="O60" s="44"/>
    </row>
    <row r="61" spans="2:15" x14ac:dyDescent="0.25">
      <c r="B61" s="49"/>
      <c r="C61" s="27"/>
      <c r="D61" s="27"/>
      <c r="E61" s="27"/>
      <c r="F61" s="30" t="s">
        <v>28</v>
      </c>
      <c r="G61" s="23">
        <f t="shared" si="13"/>
        <v>0.69192585549561636</v>
      </c>
      <c r="H61" s="100">
        <f t="shared" si="12"/>
        <v>332.57461499999977</v>
      </c>
      <c r="I61" s="100">
        <f t="shared" si="12"/>
        <v>230.11697500000008</v>
      </c>
      <c r="J61" s="100">
        <f t="shared" si="12"/>
        <v>335</v>
      </c>
      <c r="K61" s="23">
        <f t="shared" si="14"/>
        <v>0.2534039334341906</v>
      </c>
      <c r="L61" s="27"/>
      <c r="M61" s="27"/>
      <c r="N61" s="27"/>
      <c r="O61" s="44"/>
    </row>
    <row r="62" spans="2:15" x14ac:dyDescent="0.25">
      <c r="B62" s="49"/>
      <c r="C62" s="27"/>
      <c r="D62" s="27"/>
      <c r="E62" s="27"/>
      <c r="F62" s="30" t="s">
        <v>29</v>
      </c>
      <c r="G62" s="23">
        <f t="shared" si="13"/>
        <v>0.99776852033012486</v>
      </c>
      <c r="H62" s="100">
        <f t="shared" si="12"/>
        <v>32.802897999999999</v>
      </c>
      <c r="I62" s="100">
        <f t="shared" si="12"/>
        <v>32.729699000000011</v>
      </c>
      <c r="J62" s="100">
        <f t="shared" si="12"/>
        <v>139</v>
      </c>
      <c r="K62" s="23">
        <f t="shared" si="14"/>
        <v>0.10514372163388805</v>
      </c>
      <c r="L62" s="27"/>
      <c r="M62" s="27"/>
      <c r="N62" s="27"/>
      <c r="O62" s="44"/>
    </row>
    <row r="63" spans="2:15" x14ac:dyDescent="0.25">
      <c r="B63" s="49"/>
      <c r="C63" s="27"/>
      <c r="D63" s="27"/>
      <c r="E63" s="27"/>
      <c r="F63" s="31" t="s">
        <v>0</v>
      </c>
      <c r="G63" s="22">
        <f t="shared" si="13"/>
        <v>0.26451202824042225</v>
      </c>
      <c r="H63" s="15">
        <f t="shared" ref="H63:J63" si="15">SUM(H59:H62)</f>
        <v>1582.4669969999998</v>
      </c>
      <c r="I63" s="15">
        <f t="shared" si="15"/>
        <v>418.58155500000009</v>
      </c>
      <c r="J63" s="28">
        <f t="shared" si="15"/>
        <v>1322</v>
      </c>
      <c r="K63" s="22">
        <f>SUM(K59:K62)</f>
        <v>1</v>
      </c>
      <c r="L63" s="27"/>
      <c r="M63" s="27"/>
      <c r="N63" s="27"/>
      <c r="O63" s="44"/>
    </row>
    <row r="64" spans="2:15" x14ac:dyDescent="0.25">
      <c r="B64" s="49"/>
      <c r="C64" s="27"/>
      <c r="D64" s="3"/>
      <c r="E64" s="5"/>
      <c r="F64" s="119" t="s">
        <v>88</v>
      </c>
      <c r="G64" s="119"/>
      <c r="H64" s="119"/>
      <c r="I64" s="119"/>
      <c r="J64" s="119"/>
      <c r="K64" s="119"/>
      <c r="L64" s="5"/>
      <c r="M64" s="3"/>
      <c r="N64" s="27"/>
      <c r="O64" s="44"/>
    </row>
    <row r="65" spans="2:15" x14ac:dyDescent="0.25">
      <c r="B65" s="49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44"/>
    </row>
    <row r="66" spans="2:15" x14ac:dyDescent="0.25"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</row>
    <row r="67" spans="2:15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</row>
    <row r="68" spans="2:15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</row>
    <row r="69" spans="2:15" x14ac:dyDescent="0.25"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8"/>
    </row>
    <row r="70" spans="2:15" x14ac:dyDescent="0.25">
      <c r="B70" s="49"/>
      <c r="C70" s="133" t="s">
        <v>19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50"/>
    </row>
    <row r="71" spans="2:15" x14ac:dyDescent="0.25">
      <c r="B71" s="49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51"/>
    </row>
    <row r="72" spans="2:15" ht="15" customHeight="1" x14ac:dyDescent="0.25">
      <c r="B72" s="49"/>
      <c r="C72" s="120" t="str">
        <f>+CONCATENATE("El avance del presupuesto del Gobierno Nacional para proyectos productivos se encuentra al " &amp; FIXED(K78*100,1) &amp; "%, mientras que para los proyectos del tipo social se registra un avance del " &amp; FIXED(K79*100,1) &amp;"% al ",B214," del 2018. Cabe resaltar que estos dos tipos de proyectos absorben el " &amp; FIXED(SUM(I78:I79)*100,1) &amp; "% del presupuesto total del Gobierno Nacional en esta región.")</f>
        <v>El avance del presupuesto del Gobierno Nacional para proyectos productivos se encuentra al 23.1%, mientras que para los proyectos del tipo social se registra un avance del 19.4% al 18 de junio del 2018. Cabe resaltar que estos dos tipos de proyectos absorben el 95.8% del presupuesto total del Gobierno Nacional en esta región.</v>
      </c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51"/>
    </row>
    <row r="73" spans="2:15" x14ac:dyDescent="0.25">
      <c r="B73" s="4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44"/>
    </row>
    <row r="74" spans="2:15" x14ac:dyDescent="0.25">
      <c r="B74" s="49"/>
      <c r="C74" s="27"/>
      <c r="D74" s="27"/>
      <c r="E74" s="5"/>
      <c r="F74" s="5"/>
      <c r="G74" s="5"/>
      <c r="H74" s="5"/>
      <c r="I74" s="5"/>
      <c r="J74" s="5"/>
      <c r="K74" s="5"/>
      <c r="L74" s="5"/>
      <c r="M74" s="27"/>
      <c r="N74" s="27"/>
      <c r="O74" s="44"/>
    </row>
    <row r="75" spans="2:15" x14ac:dyDescent="0.25">
      <c r="B75" s="49"/>
      <c r="C75" s="27"/>
      <c r="D75" s="27"/>
      <c r="E75" s="134" t="s">
        <v>62</v>
      </c>
      <c r="F75" s="134"/>
      <c r="G75" s="134"/>
      <c r="H75" s="134"/>
      <c r="I75" s="134"/>
      <c r="J75" s="134"/>
      <c r="K75" s="134"/>
      <c r="L75" s="134"/>
      <c r="M75" s="27"/>
      <c r="N75" s="27"/>
      <c r="O75" s="44"/>
    </row>
    <row r="76" spans="2:15" x14ac:dyDescent="0.25">
      <c r="B76" s="49"/>
      <c r="C76" s="27"/>
      <c r="D76" s="27"/>
      <c r="E76" s="5"/>
      <c r="F76" s="131" t="s">
        <v>1</v>
      </c>
      <c r="G76" s="131"/>
      <c r="H76" s="131"/>
      <c r="I76" s="131"/>
      <c r="J76" s="131"/>
      <c r="K76" s="131"/>
      <c r="L76" s="5"/>
      <c r="M76" s="27"/>
      <c r="N76" s="27"/>
      <c r="O76" s="44"/>
    </row>
    <row r="77" spans="2:15" x14ac:dyDescent="0.25">
      <c r="B77" s="59"/>
      <c r="C77" s="60"/>
      <c r="D77" s="60"/>
      <c r="E77" s="57"/>
      <c r="F77" s="132" t="s">
        <v>32</v>
      </c>
      <c r="G77" s="132"/>
      <c r="H77" s="19" t="s">
        <v>6</v>
      </c>
      <c r="I77" s="19" t="s">
        <v>16</v>
      </c>
      <c r="J77" s="19" t="s">
        <v>17</v>
      </c>
      <c r="K77" s="19" t="s">
        <v>18</v>
      </c>
      <c r="L77" s="57"/>
      <c r="M77" s="60"/>
      <c r="N77" s="60"/>
      <c r="O77" s="61"/>
    </row>
    <row r="78" spans="2:15" x14ac:dyDescent="0.25">
      <c r="B78" s="59"/>
      <c r="C78" s="60"/>
      <c r="D78" s="60"/>
      <c r="E78" s="57"/>
      <c r="F78" s="20" t="s">
        <v>13</v>
      </c>
      <c r="G78" s="11"/>
      <c r="H78" s="100">
        <v>271.144407</v>
      </c>
      <c r="I78" s="23">
        <f>+H78/$H$82</f>
        <v>0.64495281449049224</v>
      </c>
      <c r="J78" s="82">
        <v>62.618720000000003</v>
      </c>
      <c r="K78" s="23">
        <f>+J78/H78</f>
        <v>0.23094232587286967</v>
      </c>
      <c r="L78" s="57"/>
      <c r="M78" s="60"/>
      <c r="N78" s="60"/>
      <c r="O78" s="61"/>
    </row>
    <row r="79" spans="2:15" x14ac:dyDescent="0.25">
      <c r="B79" s="59"/>
      <c r="C79" s="60"/>
      <c r="D79" s="60"/>
      <c r="E79" s="57"/>
      <c r="F79" s="20" t="s">
        <v>14</v>
      </c>
      <c r="G79" s="11"/>
      <c r="H79" s="82">
        <v>131.64153400000001</v>
      </c>
      <c r="I79" s="23">
        <f>+H79/$H$82</f>
        <v>0.31312679024629791</v>
      </c>
      <c r="J79" s="82">
        <v>25.500052</v>
      </c>
      <c r="K79" s="23">
        <f t="shared" ref="K79:K82" si="16">+J79/H79</f>
        <v>0.19370825624076971</v>
      </c>
      <c r="L79" s="57"/>
      <c r="M79" s="60"/>
      <c r="N79" s="60"/>
      <c r="O79" s="61"/>
    </row>
    <row r="80" spans="2:15" x14ac:dyDescent="0.25">
      <c r="B80" s="59"/>
      <c r="C80" s="60"/>
      <c r="D80" s="60"/>
      <c r="E80" s="57"/>
      <c r="F80" s="20" t="s">
        <v>23</v>
      </c>
      <c r="G80" s="11"/>
      <c r="H80" s="82">
        <v>17.623739999999998</v>
      </c>
      <c r="I80" s="23">
        <f>+H80/$H$82</f>
        <v>4.1920395263209932E-2</v>
      </c>
      <c r="J80" s="82">
        <v>6.5740639999999999</v>
      </c>
      <c r="K80" s="23">
        <f t="shared" si="16"/>
        <v>0.37302320619800339</v>
      </c>
      <c r="L80" s="57"/>
      <c r="M80" s="60"/>
      <c r="N80" s="60"/>
      <c r="O80" s="61"/>
    </row>
    <row r="81" spans="2:15" x14ac:dyDescent="0.25">
      <c r="B81" s="59"/>
      <c r="C81" s="60"/>
      <c r="D81" s="60"/>
      <c r="E81" s="57"/>
      <c r="F81" s="20" t="s">
        <v>15</v>
      </c>
      <c r="G81" s="11"/>
      <c r="H81" s="82">
        <v>0</v>
      </c>
      <c r="I81" s="23">
        <f>+H81/$H$82</f>
        <v>0</v>
      </c>
      <c r="J81" s="82">
        <v>0</v>
      </c>
      <c r="K81" s="23" t="e">
        <f t="shared" si="16"/>
        <v>#DIV/0!</v>
      </c>
      <c r="L81" s="57"/>
      <c r="M81" s="60"/>
      <c r="N81" s="60"/>
      <c r="O81" s="61"/>
    </row>
    <row r="82" spans="2:15" x14ac:dyDescent="0.25">
      <c r="B82" s="59"/>
      <c r="C82" s="60"/>
      <c r="D82" s="60"/>
      <c r="E82" s="57"/>
      <c r="F82" s="21" t="s">
        <v>0</v>
      </c>
      <c r="G82" s="13"/>
      <c r="H82" s="43">
        <f>SUM(H78:H81)</f>
        <v>420.40968099999998</v>
      </c>
      <c r="I82" s="22">
        <f>+H82/$H$82</f>
        <v>1</v>
      </c>
      <c r="J82" s="43">
        <f>SUM(J78:J81)</f>
        <v>94.692836</v>
      </c>
      <c r="K82" s="22">
        <f t="shared" si="16"/>
        <v>0.22523942782373749</v>
      </c>
      <c r="L82" s="57"/>
      <c r="M82" s="60"/>
      <c r="N82" s="60"/>
      <c r="O82" s="61"/>
    </row>
    <row r="83" spans="2:15" x14ac:dyDescent="0.25">
      <c r="B83" s="59"/>
      <c r="C83" s="60"/>
      <c r="D83" s="58"/>
      <c r="E83" s="57"/>
      <c r="F83" s="119" t="s">
        <v>88</v>
      </c>
      <c r="G83" s="119"/>
      <c r="H83" s="119"/>
      <c r="I83" s="119"/>
      <c r="J83" s="119"/>
      <c r="K83" s="119"/>
      <c r="L83" s="57"/>
      <c r="M83" s="58"/>
      <c r="N83" s="60"/>
      <c r="O83" s="61"/>
    </row>
    <row r="84" spans="2:15" x14ac:dyDescent="0.25">
      <c r="B84" s="59"/>
      <c r="C84" s="60"/>
      <c r="D84" s="60"/>
      <c r="E84" s="57"/>
      <c r="F84" s="5"/>
      <c r="G84" s="5"/>
      <c r="H84" s="5"/>
      <c r="I84" s="5"/>
      <c r="J84" s="5"/>
      <c r="K84" s="5"/>
      <c r="L84" s="57"/>
      <c r="M84" s="60"/>
      <c r="N84" s="60"/>
      <c r="O84" s="61"/>
    </row>
    <row r="85" spans="2:15" ht="15" customHeight="1" x14ac:dyDescent="0.25">
      <c r="B85" s="59"/>
      <c r="C85" s="120" t="str">
        <f>+CONCATENATE( "El gasto del Gobierno Nacional en el sector " &amp; TEXT(F91,20) &amp; " cuenta con el mayor presupuesto en esta región, con un nivel de ejecución del " &amp; FIXED(K91*100,1) &amp; "%, del mismo modo para proyectos " &amp; TEXT(F92,20)&amp; " se tiene un nivel de avance de " &amp; FIXED(K92*100,1) &amp; "%. Cabe destacar que solo estos dos sectores concentran el " &amp; FIXED(SUM(I91:I92)*100,1) &amp; "% del presupuesto de esta región. ")</f>
        <v xml:space="preserve">El gasto del Gobierno Nacional en el sector TRANSPORTE cuenta con el mayor presupuesto en esta región, con un nivel de ejecución del 23.4%, del mismo modo para proyectos SANEAMIENTO se tiene un nivel de avance de 12.5%. Cabe destacar que solo estos dos sectores concentran el 65.6% del presupuesto de esta región. </v>
      </c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44"/>
    </row>
    <row r="86" spans="2:15" x14ac:dyDescent="0.25">
      <c r="B86" s="5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44"/>
    </row>
    <row r="87" spans="2:15" x14ac:dyDescent="0.25">
      <c r="B87" s="59"/>
      <c r="C87" s="27"/>
      <c r="D87" s="5"/>
      <c r="E87" s="5"/>
      <c r="F87" s="5"/>
      <c r="G87" s="5"/>
      <c r="H87" s="27"/>
      <c r="I87" s="27"/>
      <c r="J87" s="27"/>
      <c r="K87" s="27"/>
      <c r="L87" s="27"/>
      <c r="M87" s="27"/>
      <c r="N87" s="27"/>
      <c r="O87" s="44"/>
    </row>
    <row r="88" spans="2:15" x14ac:dyDescent="0.25">
      <c r="B88" s="59"/>
      <c r="C88" s="27"/>
      <c r="D88" s="5"/>
      <c r="E88" s="130" t="s">
        <v>65</v>
      </c>
      <c r="F88" s="130"/>
      <c r="G88" s="130"/>
      <c r="H88" s="130"/>
      <c r="I88" s="130"/>
      <c r="J88" s="130"/>
      <c r="K88" s="130"/>
      <c r="L88" s="130"/>
      <c r="M88" s="27"/>
      <c r="N88" s="27"/>
      <c r="O88" s="44"/>
    </row>
    <row r="89" spans="2:15" x14ac:dyDescent="0.25">
      <c r="B89" s="59"/>
      <c r="C89" s="27"/>
      <c r="D89" s="5"/>
      <c r="E89" s="5"/>
      <c r="F89" s="131" t="s">
        <v>1</v>
      </c>
      <c r="G89" s="131"/>
      <c r="H89" s="131"/>
      <c r="I89" s="131"/>
      <c r="J89" s="131"/>
      <c r="K89" s="131"/>
      <c r="L89" s="5"/>
      <c r="M89" s="27"/>
      <c r="N89" s="27"/>
      <c r="O89" s="44"/>
    </row>
    <row r="90" spans="2:15" x14ac:dyDescent="0.25">
      <c r="B90" s="59"/>
      <c r="C90" s="60"/>
      <c r="D90" s="57"/>
      <c r="E90" s="60"/>
      <c r="F90" s="135" t="s">
        <v>22</v>
      </c>
      <c r="G90" s="136"/>
      <c r="H90" s="24" t="s">
        <v>20</v>
      </c>
      <c r="I90" s="24" t="s">
        <v>3</v>
      </c>
      <c r="J90" s="19" t="s">
        <v>21</v>
      </c>
      <c r="K90" s="19" t="s">
        <v>18</v>
      </c>
      <c r="L90" s="5"/>
      <c r="M90" s="60"/>
      <c r="N90" s="60"/>
      <c r="O90" s="61"/>
    </row>
    <row r="91" spans="2:15" x14ac:dyDescent="0.25">
      <c r="B91" s="59"/>
      <c r="C91" s="60"/>
      <c r="D91" s="57"/>
      <c r="E91" s="60"/>
      <c r="F91" s="20" t="s">
        <v>48</v>
      </c>
      <c r="G91" s="25"/>
      <c r="H91" s="82">
        <v>224.33576299999999</v>
      </c>
      <c r="I91" s="23">
        <f t="shared" ref="I91:I98" si="17">+H91/$H$99</f>
        <v>0.53361226712569443</v>
      </c>
      <c r="J91" s="82">
        <v>52.557015</v>
      </c>
      <c r="K91" s="23">
        <f>+J91/H91</f>
        <v>0.2342783615824999</v>
      </c>
      <c r="L91" s="57"/>
      <c r="M91" s="60"/>
      <c r="N91" s="60"/>
      <c r="O91" s="61"/>
    </row>
    <row r="92" spans="2:15" x14ac:dyDescent="0.25">
      <c r="B92" s="59"/>
      <c r="C92" s="60"/>
      <c r="D92" s="57"/>
      <c r="E92" s="60"/>
      <c r="F92" s="20" t="s">
        <v>49</v>
      </c>
      <c r="G92" s="25"/>
      <c r="H92" s="82">
        <v>51.498440000000002</v>
      </c>
      <c r="I92" s="23">
        <f t="shared" si="17"/>
        <v>0.12249584709254116</v>
      </c>
      <c r="J92" s="82">
        <v>6.425135</v>
      </c>
      <c r="K92" s="23">
        <f t="shared" ref="K92:K99" si="18">+J92/H92</f>
        <v>0.12476368216202277</v>
      </c>
      <c r="L92" s="57"/>
      <c r="M92" s="60"/>
      <c r="N92" s="60"/>
      <c r="O92" s="61"/>
    </row>
    <row r="93" spans="2:15" x14ac:dyDescent="0.25">
      <c r="B93" s="59"/>
      <c r="C93" s="60"/>
      <c r="D93" s="57"/>
      <c r="E93" s="60"/>
      <c r="F93" s="20" t="s">
        <v>50</v>
      </c>
      <c r="G93" s="25"/>
      <c r="H93" s="82">
        <v>46.913269</v>
      </c>
      <c r="I93" s="23">
        <f t="shared" si="17"/>
        <v>0.11158941175762316</v>
      </c>
      <c r="J93" s="82">
        <v>6.952172</v>
      </c>
      <c r="K93" s="23">
        <f t="shared" si="18"/>
        <v>0.14819201791288517</v>
      </c>
      <c r="L93" s="57"/>
      <c r="M93" s="60"/>
      <c r="N93" s="60"/>
      <c r="O93" s="61"/>
    </row>
    <row r="94" spans="2:15" x14ac:dyDescent="0.25">
      <c r="B94" s="59"/>
      <c r="C94" s="60"/>
      <c r="D94" s="57"/>
      <c r="E94" s="60"/>
      <c r="F94" s="20" t="s">
        <v>54</v>
      </c>
      <c r="G94" s="25"/>
      <c r="H94" s="82">
        <v>31.783458</v>
      </c>
      <c r="I94" s="23">
        <f t="shared" si="17"/>
        <v>7.5601156292116889E-2</v>
      </c>
      <c r="J94" s="82">
        <v>12.122745</v>
      </c>
      <c r="K94" s="23">
        <f t="shared" si="18"/>
        <v>0.3814168049304138</v>
      </c>
      <c r="L94" s="57"/>
      <c r="M94" s="60"/>
      <c r="N94" s="60"/>
      <c r="O94" s="61"/>
    </row>
    <row r="95" spans="2:15" x14ac:dyDescent="0.25">
      <c r="B95" s="59"/>
      <c r="C95" s="60"/>
      <c r="D95" s="57"/>
      <c r="E95" s="60"/>
      <c r="F95" s="20" t="s">
        <v>51</v>
      </c>
      <c r="G95" s="25"/>
      <c r="H95" s="82">
        <v>26.333891999999999</v>
      </c>
      <c r="I95" s="23">
        <f t="shared" si="17"/>
        <v>6.2638643185764314E-2</v>
      </c>
      <c r="J95" s="82">
        <v>7.0199730000000002</v>
      </c>
      <c r="K95" s="23">
        <f t="shared" si="18"/>
        <v>0.26657559771263589</v>
      </c>
      <c r="L95" s="57"/>
      <c r="M95" s="60"/>
      <c r="N95" s="60"/>
      <c r="O95" s="61"/>
    </row>
    <row r="96" spans="2:15" x14ac:dyDescent="0.25">
      <c r="B96" s="59"/>
      <c r="C96" s="60"/>
      <c r="D96" s="57"/>
      <c r="E96" s="60"/>
      <c r="F96" s="20" t="s">
        <v>94</v>
      </c>
      <c r="G96" s="25"/>
      <c r="H96" s="82">
        <v>16.864301999999999</v>
      </c>
      <c r="I96" s="23">
        <f t="shared" si="17"/>
        <v>4.0113971590487706E-2</v>
      </c>
      <c r="J96" s="82">
        <v>6.5740639999999999</v>
      </c>
      <c r="K96" s="23">
        <f t="shared" si="18"/>
        <v>0.38982129233691382</v>
      </c>
      <c r="L96" s="57"/>
      <c r="M96" s="60"/>
      <c r="N96" s="60"/>
      <c r="O96" s="61"/>
    </row>
    <row r="97" spans="2:15" x14ac:dyDescent="0.25">
      <c r="B97" s="59"/>
      <c r="C97" s="60"/>
      <c r="D97" s="57"/>
      <c r="E97" s="60"/>
      <c r="F97" s="20" t="s">
        <v>95</v>
      </c>
      <c r="G97" s="25"/>
      <c r="H97" s="82">
        <v>10.390304</v>
      </c>
      <c r="I97" s="23">
        <f t="shared" si="17"/>
        <v>2.4714711552991094E-2</v>
      </c>
      <c r="J97" s="82">
        <v>2.4668770000000002</v>
      </c>
      <c r="K97" s="23">
        <f t="shared" si="18"/>
        <v>0.23742106101996632</v>
      </c>
      <c r="L97" s="57"/>
      <c r="M97" s="60"/>
      <c r="N97" s="60"/>
      <c r="O97" s="61"/>
    </row>
    <row r="98" spans="2:15" x14ac:dyDescent="0.25">
      <c r="B98" s="59"/>
      <c r="C98" s="60"/>
      <c r="D98" s="57"/>
      <c r="E98" s="60"/>
      <c r="F98" s="20" t="s">
        <v>53</v>
      </c>
      <c r="G98" s="25"/>
      <c r="H98" s="82">
        <f>+H82-SUM(H91:H97)</f>
        <v>12.29025299999995</v>
      </c>
      <c r="I98" s="23">
        <f t="shared" si="17"/>
        <v>2.9233991402781115E-2</v>
      </c>
      <c r="J98" s="82">
        <f>+J82-SUM(J91:J97)</f>
        <v>0.57485500000002787</v>
      </c>
      <c r="K98" s="23">
        <f t="shared" si="18"/>
        <v>4.6773243805479855E-2</v>
      </c>
      <c r="L98" s="57"/>
      <c r="M98" s="60"/>
      <c r="N98" s="60"/>
      <c r="O98" s="61"/>
    </row>
    <row r="99" spans="2:15" x14ac:dyDescent="0.25">
      <c r="B99" s="59"/>
      <c r="C99" s="60"/>
      <c r="D99" s="57"/>
      <c r="E99" s="60"/>
      <c r="F99" s="21" t="s">
        <v>0</v>
      </c>
      <c r="G99" s="26"/>
      <c r="H99" s="43">
        <f>SUM(H91:H98)</f>
        <v>420.40968099999998</v>
      </c>
      <c r="I99" s="22">
        <f>SUM(I91:I98)</f>
        <v>0.99999999999999978</v>
      </c>
      <c r="J99" s="43">
        <f>SUM(J91:J98)</f>
        <v>94.692836</v>
      </c>
      <c r="K99" s="22">
        <f t="shared" si="18"/>
        <v>0.22523942782373749</v>
      </c>
      <c r="L99" s="57"/>
      <c r="M99" s="60"/>
      <c r="N99" s="60"/>
      <c r="O99" s="61"/>
    </row>
    <row r="100" spans="2:15" x14ac:dyDescent="0.25">
      <c r="B100" s="59"/>
      <c r="C100" s="60"/>
      <c r="D100" s="58"/>
      <c r="E100" s="57"/>
      <c r="F100" s="119" t="s">
        <v>88</v>
      </c>
      <c r="G100" s="119"/>
      <c r="H100" s="119"/>
      <c r="I100" s="119"/>
      <c r="J100" s="119"/>
      <c r="K100" s="119"/>
      <c r="L100" s="57"/>
      <c r="M100" s="58"/>
      <c r="N100" s="60"/>
      <c r="O100" s="61"/>
    </row>
    <row r="101" spans="2:15" x14ac:dyDescent="0.25">
      <c r="B101" s="49"/>
      <c r="C101" s="27"/>
      <c r="D101" s="5"/>
      <c r="E101" s="5"/>
      <c r="F101" s="70"/>
      <c r="G101" s="70"/>
      <c r="H101" s="5"/>
      <c r="I101" s="5"/>
      <c r="J101" s="5"/>
      <c r="K101" s="5"/>
      <c r="L101" s="5"/>
      <c r="M101" s="27"/>
      <c r="N101" s="27"/>
      <c r="O101" s="44"/>
    </row>
    <row r="102" spans="2:15" ht="15" customHeight="1" x14ac:dyDescent="0.25">
      <c r="B102" s="49"/>
      <c r="C102" s="120" t="str">
        <f>+CONCATENATE("Al ",B214," de los " &amp; FIXED(J112,0)  &amp; "  proyectos presupuestados para el 2018, " &amp; FIXED(J108,0) &amp; " no cuentan con ningún avance en ejecución del gasto, mientras que " &amp; FIXED(J109,0) &amp; " (" &amp; FIXED(K109*100,1) &amp; "% de proyectos) no superan el 50,0% de ejecución, " &amp; FIXED(J110,0) &amp; " proyectos (" &amp; FIXED(K110*100,1) &amp; "% del total) tienen un nivel de ejecución mayor al 50,0% pero no culminan al 100% y " &amp; FIXED(J111,0) &amp; " proyectos por S/ " &amp; FIXED(I111,1) &amp; " millones se han ejecutado al 100,0%.")</f>
        <v>Al 18 de junio de los 139  proyectos presupuestados para el 2018, 57 no cuentan con ningún avance en ejecución del gasto, mientras que 43 (30.9% de proyectos) no superan el 50,0% de ejecución, 17 proyectos (12.2% del total) tienen un nivel de ejecución mayor al 50,0% pero no culminan al 100% y 22 proyectos por S/ 22.5 millones se han ejecutado al 100,0%.</v>
      </c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44"/>
    </row>
    <row r="103" spans="2:15" x14ac:dyDescent="0.25">
      <c r="B103" s="4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44"/>
    </row>
    <row r="104" spans="2:15" x14ac:dyDescent="0.25">
      <c r="B104" s="4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44"/>
    </row>
    <row r="105" spans="2:15" x14ac:dyDescent="0.25">
      <c r="B105" s="49"/>
      <c r="C105" s="27"/>
      <c r="D105" s="27"/>
      <c r="E105" s="130" t="s">
        <v>69</v>
      </c>
      <c r="F105" s="130"/>
      <c r="G105" s="130"/>
      <c r="H105" s="130"/>
      <c r="I105" s="130"/>
      <c r="J105" s="130"/>
      <c r="K105" s="130"/>
      <c r="L105" s="130"/>
      <c r="M105" s="27"/>
      <c r="N105" s="27"/>
      <c r="O105" s="44"/>
    </row>
    <row r="106" spans="2:15" x14ac:dyDescent="0.25">
      <c r="B106" s="49"/>
      <c r="C106" s="27"/>
      <c r="D106" s="27"/>
      <c r="E106" s="5"/>
      <c r="F106" s="131" t="s">
        <v>33</v>
      </c>
      <c r="G106" s="131"/>
      <c r="H106" s="131"/>
      <c r="I106" s="131"/>
      <c r="J106" s="131"/>
      <c r="K106" s="131"/>
      <c r="L106" s="5"/>
      <c r="M106" s="27"/>
      <c r="N106" s="27"/>
      <c r="O106" s="44"/>
    </row>
    <row r="107" spans="2:15" x14ac:dyDescent="0.25">
      <c r="B107" s="49"/>
      <c r="C107" s="27"/>
      <c r="D107" s="27"/>
      <c r="E107" s="27"/>
      <c r="F107" s="29" t="s">
        <v>25</v>
      </c>
      <c r="G107" s="19" t="s">
        <v>18</v>
      </c>
      <c r="H107" s="19" t="s">
        <v>20</v>
      </c>
      <c r="I107" s="19" t="s">
        <v>7</v>
      </c>
      <c r="J107" s="19" t="s">
        <v>24</v>
      </c>
      <c r="K107" s="19" t="s">
        <v>3</v>
      </c>
      <c r="L107" s="27"/>
      <c r="M107" s="27"/>
      <c r="N107" s="27"/>
      <c r="O107" s="44"/>
    </row>
    <row r="108" spans="2:15" x14ac:dyDescent="0.25">
      <c r="B108" s="59"/>
      <c r="C108" s="60"/>
      <c r="D108" s="60"/>
      <c r="E108" s="60"/>
      <c r="F108" s="30" t="s">
        <v>26</v>
      </c>
      <c r="G108" s="23">
        <f>+I108/H108</f>
        <v>0</v>
      </c>
      <c r="H108" s="82">
        <v>71.477608999999958</v>
      </c>
      <c r="I108" s="82">
        <v>0</v>
      </c>
      <c r="J108" s="30">
        <v>57</v>
      </c>
      <c r="K108" s="23">
        <f>+J108/$J$112</f>
        <v>0.41007194244604317</v>
      </c>
      <c r="L108" s="60"/>
      <c r="M108" s="60"/>
      <c r="N108" s="60"/>
      <c r="O108" s="61"/>
    </row>
    <row r="109" spans="2:15" x14ac:dyDescent="0.25">
      <c r="B109" s="59"/>
      <c r="C109" s="60"/>
      <c r="D109" s="60"/>
      <c r="E109" s="60"/>
      <c r="F109" s="30" t="s">
        <v>27</v>
      </c>
      <c r="G109" s="23">
        <f t="shared" ref="G109:G112" si="19">+I109/H109</f>
        <v>0.11152684528554767</v>
      </c>
      <c r="H109" s="82">
        <v>264.23455200000001</v>
      </c>
      <c r="I109" s="82">
        <v>29.469246000000002</v>
      </c>
      <c r="J109" s="30">
        <v>43</v>
      </c>
      <c r="K109" s="23">
        <f>+J109/$J$112</f>
        <v>0.30935251798561153</v>
      </c>
      <c r="L109" s="60"/>
      <c r="M109" s="60"/>
      <c r="N109" s="60"/>
      <c r="O109" s="61"/>
    </row>
    <row r="110" spans="2:15" x14ac:dyDescent="0.25">
      <c r="B110" s="59"/>
      <c r="C110" s="60"/>
      <c r="D110" s="60"/>
      <c r="E110" s="60"/>
      <c r="F110" s="30" t="s">
        <v>28</v>
      </c>
      <c r="G110" s="23">
        <f t="shared" si="19"/>
        <v>0.68743641313497073</v>
      </c>
      <c r="H110" s="82">
        <v>62.199362999999998</v>
      </c>
      <c r="I110" s="82">
        <v>42.75810700000001</v>
      </c>
      <c r="J110" s="30">
        <v>17</v>
      </c>
      <c r="K110" s="23">
        <f>+J110/$J$112</f>
        <v>0.1223021582733813</v>
      </c>
      <c r="L110" s="60"/>
      <c r="M110" s="60"/>
      <c r="N110" s="60"/>
      <c r="O110" s="61"/>
    </row>
    <row r="111" spans="2:15" x14ac:dyDescent="0.25">
      <c r="B111" s="59"/>
      <c r="C111" s="60"/>
      <c r="D111" s="60"/>
      <c r="E111" s="60"/>
      <c r="F111" s="30" t="s">
        <v>29</v>
      </c>
      <c r="G111" s="23">
        <f t="shared" si="19"/>
        <v>0.99854770326298326</v>
      </c>
      <c r="H111" s="82">
        <v>22.498156999999996</v>
      </c>
      <c r="I111" s="82">
        <v>22.465483000000006</v>
      </c>
      <c r="J111" s="30">
        <v>22</v>
      </c>
      <c r="K111" s="23">
        <f>+J111/$J$112</f>
        <v>0.15827338129496402</v>
      </c>
      <c r="L111" s="60"/>
      <c r="M111" s="60"/>
      <c r="N111" s="60"/>
      <c r="O111" s="61"/>
    </row>
    <row r="112" spans="2:15" x14ac:dyDescent="0.25">
      <c r="B112" s="59"/>
      <c r="C112" s="60"/>
      <c r="D112" s="60"/>
      <c r="E112" s="60"/>
      <c r="F112" s="31" t="s">
        <v>0</v>
      </c>
      <c r="G112" s="22">
        <f t="shared" si="19"/>
        <v>0.22523942782373754</v>
      </c>
      <c r="H112" s="43">
        <f t="shared" ref="H112:J112" si="20">SUM(H108:H111)</f>
        <v>420.40968099999998</v>
      </c>
      <c r="I112" s="43">
        <f t="shared" si="20"/>
        <v>94.692836000000014</v>
      </c>
      <c r="J112" s="31">
        <f t="shared" si="20"/>
        <v>139</v>
      </c>
      <c r="K112" s="22">
        <f>+J112/$J$112</f>
        <v>1</v>
      </c>
      <c r="L112" s="60"/>
      <c r="M112" s="60"/>
      <c r="N112" s="60"/>
      <c r="O112" s="61"/>
    </row>
    <row r="113" spans="2:15" x14ac:dyDescent="0.25">
      <c r="B113" s="59"/>
      <c r="C113" s="60"/>
      <c r="D113" s="58"/>
      <c r="E113" s="57"/>
      <c r="F113" s="119" t="s">
        <v>88</v>
      </c>
      <c r="G113" s="119"/>
      <c r="H113" s="119"/>
      <c r="I113" s="119"/>
      <c r="J113" s="119"/>
      <c r="K113" s="119"/>
      <c r="L113" s="57"/>
      <c r="M113" s="58"/>
      <c r="N113" s="60"/>
      <c r="O113" s="61"/>
    </row>
    <row r="114" spans="2:15" x14ac:dyDescent="0.25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/>
    </row>
    <row r="115" spans="2:15" x14ac:dyDescent="0.25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5"/>
    </row>
    <row r="116" spans="2:15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</row>
    <row r="117" spans="2:15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</row>
    <row r="118" spans="2:15" x14ac:dyDescent="0.25"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</row>
    <row r="119" spans="2:15" x14ac:dyDescent="0.25">
      <c r="B119" s="49"/>
      <c r="C119" s="133" t="s">
        <v>30</v>
      </c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50"/>
    </row>
    <row r="120" spans="2:15" x14ac:dyDescent="0.25">
      <c r="B120" s="49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51"/>
    </row>
    <row r="121" spans="2:15" ht="15" customHeight="1" x14ac:dyDescent="0.25">
      <c r="B121" s="49"/>
      <c r="C121" s="120" t="str">
        <f>+CONCATENATE("El avance del presupuesto del Gobierno Regional para proyectos productivos se encuentra al " &amp; FIXED(K127*100,1) &amp; "%, mientras que para los proyectos del tipo social se registra un avance del " &amp; FIXED(K128*100,1) &amp;"% al ",B214,"del 2018. Cabe resaltar que estos dos tipos de proyectos absorben el " &amp; FIXED(SUM(I127:I128)*100,1) &amp; "% del presupuesto total del Gobierno Regional en esta región.")</f>
        <v>El avance del presupuesto del Gobierno Regional para proyectos productivos se encuentra al 29.4%, mientras que para los proyectos del tipo social se registra un avance del 16.2% al 18 de juniodel 2018. Cabe resaltar que estos dos tipos de proyectos absorben el 95.4% del presupuesto total del Gobierno Regional en esta región.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51"/>
    </row>
    <row r="122" spans="2:15" x14ac:dyDescent="0.25">
      <c r="B122" s="4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44"/>
    </row>
    <row r="123" spans="2:15" x14ac:dyDescent="0.25">
      <c r="B123" s="59"/>
      <c r="C123" s="60"/>
      <c r="D123" s="60"/>
      <c r="E123" s="57"/>
      <c r="F123" s="57"/>
      <c r="G123" s="57"/>
      <c r="H123" s="57"/>
      <c r="I123" s="57"/>
      <c r="J123" s="57"/>
      <c r="K123" s="57"/>
      <c r="L123" s="57"/>
      <c r="M123" s="60"/>
      <c r="N123" s="60"/>
      <c r="O123" s="61"/>
    </row>
    <row r="124" spans="2:15" x14ac:dyDescent="0.25">
      <c r="B124" s="49"/>
      <c r="C124" s="27"/>
      <c r="D124" s="27"/>
      <c r="E124" s="134" t="s">
        <v>63</v>
      </c>
      <c r="F124" s="134"/>
      <c r="G124" s="134"/>
      <c r="H124" s="134"/>
      <c r="I124" s="134"/>
      <c r="J124" s="134"/>
      <c r="K124" s="134"/>
      <c r="L124" s="134"/>
      <c r="M124" s="27"/>
      <c r="N124" s="27"/>
      <c r="O124" s="44"/>
    </row>
    <row r="125" spans="2:15" x14ac:dyDescent="0.25">
      <c r="B125" s="49"/>
      <c r="C125" s="27"/>
      <c r="D125" s="27"/>
      <c r="E125" s="5"/>
      <c r="F125" s="131" t="s">
        <v>1</v>
      </c>
      <c r="G125" s="131"/>
      <c r="H125" s="131"/>
      <c r="I125" s="131"/>
      <c r="J125" s="131"/>
      <c r="K125" s="131"/>
      <c r="L125" s="5"/>
      <c r="M125" s="27"/>
      <c r="N125" s="27"/>
      <c r="O125" s="44"/>
    </row>
    <row r="126" spans="2:15" x14ac:dyDescent="0.25">
      <c r="B126" s="59"/>
      <c r="C126" s="60"/>
      <c r="D126" s="60"/>
      <c r="E126" s="57"/>
      <c r="F126" s="132" t="s">
        <v>32</v>
      </c>
      <c r="G126" s="132"/>
      <c r="H126" s="19" t="s">
        <v>6</v>
      </c>
      <c r="I126" s="19" t="s">
        <v>16</v>
      </c>
      <c r="J126" s="19" t="s">
        <v>17</v>
      </c>
      <c r="K126" s="19" t="s">
        <v>18</v>
      </c>
      <c r="L126" s="57"/>
      <c r="M126" s="60"/>
      <c r="N126" s="60"/>
      <c r="O126" s="61"/>
    </row>
    <row r="127" spans="2:15" ht="15" customHeight="1" x14ac:dyDescent="0.25">
      <c r="B127" s="59"/>
      <c r="C127" s="60"/>
      <c r="D127" s="60"/>
      <c r="E127" s="57"/>
      <c r="F127" s="20" t="s">
        <v>13</v>
      </c>
      <c r="G127" s="11"/>
      <c r="H127" s="100">
        <v>145.63053200000002</v>
      </c>
      <c r="I127" s="23">
        <f>+H127/H$131</f>
        <v>0.44749510666364734</v>
      </c>
      <c r="J127" s="82">
        <v>42.770696000000001</v>
      </c>
      <c r="K127" s="23">
        <f>+J127/H127</f>
        <v>0.29369319340260319</v>
      </c>
      <c r="L127" s="57"/>
      <c r="M127" s="60"/>
      <c r="N127" s="60"/>
      <c r="O127" s="61"/>
    </row>
    <row r="128" spans="2:15" x14ac:dyDescent="0.25">
      <c r="B128" s="59"/>
      <c r="C128" s="60"/>
      <c r="D128" s="60"/>
      <c r="E128" s="57"/>
      <c r="F128" s="20" t="s">
        <v>14</v>
      </c>
      <c r="G128" s="11"/>
      <c r="H128" s="82">
        <v>164.85909699999999</v>
      </c>
      <c r="I128" s="23">
        <f t="shared" ref="I128:I130" si="21">+H128/H$131</f>
        <v>0.50658085350184379</v>
      </c>
      <c r="J128" s="82">
        <v>26.655613000000002</v>
      </c>
      <c r="K128" s="23">
        <f t="shared" ref="K128:K131" si="22">+J128/H128</f>
        <v>0.161687243743668</v>
      </c>
      <c r="L128" s="57"/>
      <c r="M128" s="60"/>
      <c r="N128" s="60"/>
      <c r="O128" s="61"/>
    </row>
    <row r="129" spans="2:15" x14ac:dyDescent="0.25">
      <c r="B129" s="59"/>
      <c r="C129" s="60"/>
      <c r="D129" s="60"/>
      <c r="E129" s="57"/>
      <c r="F129" s="20" t="s">
        <v>23</v>
      </c>
      <c r="G129" s="11"/>
      <c r="H129" s="82">
        <v>0.15687499999999999</v>
      </c>
      <c r="I129" s="23">
        <f t="shared" si="21"/>
        <v>4.8204723208632963E-4</v>
      </c>
      <c r="J129" s="82">
        <v>0.15482499999999999</v>
      </c>
      <c r="K129" s="23">
        <f t="shared" si="22"/>
        <v>0.98693227091633473</v>
      </c>
      <c r="L129" s="57"/>
      <c r="M129" s="60"/>
      <c r="N129" s="60"/>
      <c r="O129" s="61"/>
    </row>
    <row r="130" spans="2:15" x14ac:dyDescent="0.25">
      <c r="B130" s="59"/>
      <c r="C130" s="60"/>
      <c r="D130" s="60"/>
      <c r="E130" s="57"/>
      <c r="F130" s="20" t="s">
        <v>15</v>
      </c>
      <c r="G130" s="11"/>
      <c r="H130" s="82">
        <v>14.788411</v>
      </c>
      <c r="I130" s="23">
        <f t="shared" si="21"/>
        <v>4.5441992602422508E-2</v>
      </c>
      <c r="J130" s="82">
        <v>5.6562510000000001</v>
      </c>
      <c r="K130" s="23">
        <f t="shared" si="22"/>
        <v>0.38247861788531573</v>
      </c>
      <c r="L130" s="57"/>
      <c r="M130" s="60"/>
      <c r="N130" s="60"/>
      <c r="O130" s="61"/>
    </row>
    <row r="131" spans="2:15" x14ac:dyDescent="0.25">
      <c r="B131" s="59"/>
      <c r="C131" s="60"/>
      <c r="D131" s="60"/>
      <c r="E131" s="57"/>
      <c r="F131" s="21" t="s">
        <v>0</v>
      </c>
      <c r="G131" s="13"/>
      <c r="H131" s="43">
        <f>SUM(H127:H130)</f>
        <v>325.43491500000005</v>
      </c>
      <c r="I131" s="22">
        <f>SUM(I127:I130)</f>
        <v>1</v>
      </c>
      <c r="J131" s="43">
        <f>SUM(J127:J130)</f>
        <v>75.237385000000003</v>
      </c>
      <c r="K131" s="22">
        <f t="shared" si="22"/>
        <v>0.23119026733809428</v>
      </c>
      <c r="L131" s="57"/>
      <c r="M131" s="60"/>
      <c r="N131" s="60"/>
      <c r="O131" s="61"/>
    </row>
    <row r="132" spans="2:15" x14ac:dyDescent="0.25">
      <c r="B132" s="59"/>
      <c r="C132" s="60"/>
      <c r="D132" s="58"/>
      <c r="E132" s="57"/>
      <c r="F132" s="119" t="s">
        <v>88</v>
      </c>
      <c r="G132" s="119"/>
      <c r="H132" s="119"/>
      <c r="I132" s="119"/>
      <c r="J132" s="119"/>
      <c r="K132" s="119"/>
      <c r="L132" s="57"/>
      <c r="M132" s="58"/>
      <c r="N132" s="60"/>
      <c r="O132" s="61"/>
    </row>
    <row r="133" spans="2:15" x14ac:dyDescent="0.25">
      <c r="B133" s="49"/>
      <c r="C133" s="27"/>
      <c r="D133" s="27"/>
      <c r="E133" s="5"/>
      <c r="F133" s="5"/>
      <c r="G133" s="5"/>
      <c r="H133" s="5"/>
      <c r="I133" s="5"/>
      <c r="J133" s="5"/>
      <c r="K133" s="5"/>
      <c r="L133" s="5"/>
      <c r="M133" s="27"/>
      <c r="N133" s="27"/>
      <c r="O133" s="44"/>
    </row>
    <row r="134" spans="2:15" ht="15" customHeight="1" x14ac:dyDescent="0.25">
      <c r="B134" s="49"/>
      <c r="C134" s="120" t="str">
        <f>+CONCATENATE( "El gasto del Gobierno Regional en el sector " &amp; TEXT(F140,20) &amp; " cuenta con el mayor presupuesto en esta región, con un nivel de ejecución del " &amp; FIXED(K140*100,1) &amp; "%, del mismo modo para proyectos " &amp; TEXT(F141,20)&amp; " se tiene un nivel de avance de " &amp; FIXED(K141*100,1) &amp; "%. Cabe destacar que solo estos dos sectores concentran el " &amp; FIXED(SUM(I140:I141)*100,1) &amp; "% del presupuesto de esta región. ")</f>
        <v xml:space="preserve">El gasto del Gobierno Regional en el sector SALUD cuenta con el mayor presupuesto en esta región, con un nivel de ejecución del 11.7%, del mismo modo para proyectos AGROPECUARIA se tiene un nivel de avance de 28.3%. Cabe destacar que solo estos dos sectores concentran el 45.6% del presupuesto de esta región. </v>
      </c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44"/>
    </row>
    <row r="135" spans="2:15" x14ac:dyDescent="0.25">
      <c r="B135" s="4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44"/>
    </row>
    <row r="136" spans="2:15" x14ac:dyDescent="0.25">
      <c r="B136" s="49"/>
      <c r="C136" s="27"/>
      <c r="D136" s="5"/>
      <c r="E136" s="5"/>
      <c r="F136" s="5"/>
      <c r="G136" s="5"/>
      <c r="H136" s="27"/>
      <c r="I136" s="27"/>
      <c r="J136" s="27"/>
      <c r="K136" s="27"/>
      <c r="L136" s="27"/>
      <c r="M136" s="27"/>
      <c r="N136" s="27"/>
      <c r="O136" s="44"/>
    </row>
    <row r="137" spans="2:15" x14ac:dyDescent="0.25">
      <c r="B137" s="59"/>
      <c r="C137" s="60"/>
      <c r="D137" s="57"/>
      <c r="E137" s="130" t="s">
        <v>66</v>
      </c>
      <c r="F137" s="130"/>
      <c r="G137" s="130"/>
      <c r="H137" s="130"/>
      <c r="I137" s="130"/>
      <c r="J137" s="130"/>
      <c r="K137" s="130"/>
      <c r="L137" s="130"/>
      <c r="M137" s="60"/>
      <c r="N137" s="60"/>
      <c r="O137" s="61"/>
    </row>
    <row r="138" spans="2:15" x14ac:dyDescent="0.25">
      <c r="B138" s="59"/>
      <c r="C138" s="60"/>
      <c r="D138" s="57"/>
      <c r="E138" s="5"/>
      <c r="F138" s="131" t="s">
        <v>1</v>
      </c>
      <c r="G138" s="131"/>
      <c r="H138" s="131"/>
      <c r="I138" s="131"/>
      <c r="J138" s="131"/>
      <c r="K138" s="131"/>
      <c r="L138" s="5"/>
      <c r="M138" s="60"/>
      <c r="N138" s="60"/>
      <c r="O138" s="61"/>
    </row>
    <row r="139" spans="2:15" x14ac:dyDescent="0.25">
      <c r="B139" s="59"/>
      <c r="C139" s="60"/>
      <c r="D139" s="57"/>
      <c r="E139" s="27"/>
      <c r="F139" s="132" t="s">
        <v>22</v>
      </c>
      <c r="G139" s="132"/>
      <c r="H139" s="19" t="s">
        <v>20</v>
      </c>
      <c r="I139" s="19" t="s">
        <v>3</v>
      </c>
      <c r="J139" s="19" t="s">
        <v>21</v>
      </c>
      <c r="K139" s="19" t="s">
        <v>18</v>
      </c>
      <c r="L139" s="5"/>
      <c r="M139" s="60"/>
      <c r="N139" s="60"/>
      <c r="O139" s="61"/>
    </row>
    <row r="140" spans="2:15" x14ac:dyDescent="0.25">
      <c r="B140" s="59"/>
      <c r="C140" s="60"/>
      <c r="D140" s="57"/>
      <c r="E140" s="60"/>
      <c r="F140" s="20" t="s">
        <v>54</v>
      </c>
      <c r="G140" s="25"/>
      <c r="H140" s="82">
        <v>88.970217000000005</v>
      </c>
      <c r="I140" s="23">
        <f>+H140/H$148</f>
        <v>0.27338866513447085</v>
      </c>
      <c r="J140" s="82">
        <v>10.402986</v>
      </c>
      <c r="K140" s="23">
        <f>+J140/H140</f>
        <v>0.11692661151989772</v>
      </c>
      <c r="L140" s="57"/>
      <c r="M140" s="60"/>
      <c r="N140" s="60"/>
      <c r="O140" s="61"/>
    </row>
    <row r="141" spans="2:15" x14ac:dyDescent="0.25">
      <c r="B141" s="59"/>
      <c r="C141" s="60"/>
      <c r="D141" s="57"/>
      <c r="E141" s="60"/>
      <c r="F141" s="20" t="s">
        <v>51</v>
      </c>
      <c r="G141" s="25"/>
      <c r="H141" s="82">
        <v>59.357519000000003</v>
      </c>
      <c r="I141" s="23">
        <f t="shared" ref="I141:I147" si="23">+H141/H$148</f>
        <v>0.18239443976071221</v>
      </c>
      <c r="J141" s="82">
        <v>16.769552000000001</v>
      </c>
      <c r="K141" s="23">
        <f t="shared" ref="K141:K148" si="24">+J141/H141</f>
        <v>0.28251773798025487</v>
      </c>
      <c r="L141" s="57"/>
      <c r="M141" s="60"/>
      <c r="N141" s="60"/>
      <c r="O141" s="61"/>
    </row>
    <row r="142" spans="2:15" x14ac:dyDescent="0.25">
      <c r="B142" s="59"/>
      <c r="C142" s="60"/>
      <c r="D142" s="57"/>
      <c r="E142" s="60"/>
      <c r="F142" s="20" t="s">
        <v>50</v>
      </c>
      <c r="G142" s="25"/>
      <c r="H142" s="82">
        <v>53.181863999999997</v>
      </c>
      <c r="I142" s="23">
        <f t="shared" si="23"/>
        <v>0.16341781889014578</v>
      </c>
      <c r="J142" s="82">
        <v>10.959827000000001</v>
      </c>
      <c r="K142" s="23">
        <f t="shared" si="24"/>
        <v>0.20608203954641383</v>
      </c>
      <c r="L142" s="57"/>
      <c r="M142" s="60"/>
      <c r="N142" s="60"/>
      <c r="O142" s="61"/>
    </row>
    <row r="143" spans="2:15" x14ac:dyDescent="0.25">
      <c r="B143" s="59"/>
      <c r="C143" s="60"/>
      <c r="D143" s="57"/>
      <c r="E143" s="60"/>
      <c r="F143" s="20" t="s">
        <v>93</v>
      </c>
      <c r="G143" s="25"/>
      <c r="H143" s="82">
        <v>51.202199</v>
      </c>
      <c r="I143" s="23">
        <f t="shared" si="23"/>
        <v>0.15733468242029283</v>
      </c>
      <c r="J143" s="82">
        <v>13.702446999999999</v>
      </c>
      <c r="K143" s="23">
        <f t="shared" si="24"/>
        <v>0.26761442413830699</v>
      </c>
      <c r="L143" s="57"/>
      <c r="M143" s="60"/>
      <c r="N143" s="60"/>
      <c r="O143" s="61"/>
    </row>
    <row r="144" spans="2:15" x14ac:dyDescent="0.25">
      <c r="B144" s="59"/>
      <c r="C144" s="60"/>
      <c r="D144" s="57"/>
      <c r="E144" s="60"/>
      <c r="F144" s="20" t="s">
        <v>48</v>
      </c>
      <c r="G144" s="25"/>
      <c r="H144" s="82">
        <v>30.849948000000001</v>
      </c>
      <c r="I144" s="23">
        <f t="shared" si="23"/>
        <v>9.4796060834468232E-2</v>
      </c>
      <c r="J144" s="82">
        <v>10.200870999999999</v>
      </c>
      <c r="K144" s="23">
        <f>+J144/H144</f>
        <v>0.33066088150294448</v>
      </c>
      <c r="L144" s="57"/>
      <c r="M144" s="60"/>
      <c r="N144" s="60"/>
      <c r="O144" s="61"/>
    </row>
    <row r="145" spans="2:15" x14ac:dyDescent="0.25">
      <c r="B145" s="59"/>
      <c r="C145" s="60"/>
      <c r="D145" s="57"/>
      <c r="E145" s="60"/>
      <c r="F145" s="20" t="s">
        <v>49</v>
      </c>
      <c r="G145" s="25"/>
      <c r="H145" s="82">
        <v>14.800426</v>
      </c>
      <c r="I145" s="23">
        <f t="shared" si="23"/>
        <v>4.547891242708238E-2</v>
      </c>
      <c r="J145" s="82">
        <v>2.2631459999999999</v>
      </c>
      <c r="K145" s="23">
        <f t="shared" si="24"/>
        <v>0.15291086891688116</v>
      </c>
      <c r="L145" s="57"/>
      <c r="M145" s="60"/>
      <c r="N145" s="60"/>
      <c r="O145" s="61"/>
    </row>
    <row r="146" spans="2:15" x14ac:dyDescent="0.25">
      <c r="B146" s="59"/>
      <c r="C146" s="60"/>
      <c r="D146" s="57"/>
      <c r="E146" s="60"/>
      <c r="F146" s="20" t="s">
        <v>52</v>
      </c>
      <c r="G146" s="25"/>
      <c r="H146" s="82">
        <v>14.788411</v>
      </c>
      <c r="I146" s="23">
        <f t="shared" si="23"/>
        <v>4.5441992602422508E-2</v>
      </c>
      <c r="J146" s="82">
        <v>5.6562510000000001</v>
      </c>
      <c r="K146" s="23">
        <f t="shared" si="24"/>
        <v>0.38247861788531573</v>
      </c>
      <c r="L146" s="57"/>
      <c r="M146" s="60"/>
      <c r="N146" s="60"/>
      <c r="O146" s="61"/>
    </row>
    <row r="147" spans="2:15" x14ac:dyDescent="0.25">
      <c r="B147" s="59"/>
      <c r="C147" s="60"/>
      <c r="D147" s="57"/>
      <c r="E147" s="60"/>
      <c r="F147" s="20" t="s">
        <v>53</v>
      </c>
      <c r="G147" s="25"/>
      <c r="H147" s="82">
        <f>+H131-SUM(H140:H146)</f>
        <v>12.284331000000009</v>
      </c>
      <c r="I147" s="23">
        <f t="shared" si="23"/>
        <v>3.7747427930405093E-2</v>
      </c>
      <c r="J147" s="82">
        <f>+J131-SUM(J140:J146)</f>
        <v>5.2823049999999938</v>
      </c>
      <c r="K147" s="23">
        <f t="shared" si="24"/>
        <v>0.4300034735306294</v>
      </c>
      <c r="L147" s="57"/>
      <c r="M147" s="60"/>
      <c r="N147" s="60"/>
      <c r="O147" s="61"/>
    </row>
    <row r="148" spans="2:15" x14ac:dyDescent="0.25">
      <c r="B148" s="59"/>
      <c r="C148" s="60"/>
      <c r="D148" s="57"/>
      <c r="E148" s="60"/>
      <c r="F148" s="21" t="s">
        <v>0</v>
      </c>
      <c r="G148" s="26"/>
      <c r="H148" s="43">
        <f>SUM(H140:H147)</f>
        <v>325.43491500000005</v>
      </c>
      <c r="I148" s="22">
        <f>SUM(I140:I147)</f>
        <v>0.99999999999999989</v>
      </c>
      <c r="J148" s="43">
        <f>SUM(J140:J147)</f>
        <v>75.237385000000003</v>
      </c>
      <c r="K148" s="22">
        <f t="shared" si="24"/>
        <v>0.23119026733809428</v>
      </c>
      <c r="L148" s="5"/>
      <c r="M148" s="27"/>
      <c r="N148" s="27"/>
      <c r="O148" s="44"/>
    </row>
    <row r="149" spans="2:15" x14ac:dyDescent="0.25">
      <c r="B149" s="59"/>
      <c r="C149" s="60"/>
      <c r="D149" s="58"/>
      <c r="E149" s="57"/>
      <c r="F149" s="119" t="s">
        <v>88</v>
      </c>
      <c r="G149" s="119"/>
      <c r="H149" s="119"/>
      <c r="I149" s="119"/>
      <c r="J149" s="119"/>
      <c r="K149" s="119"/>
      <c r="L149" s="5"/>
      <c r="M149" s="3"/>
      <c r="N149" s="27"/>
      <c r="O149" s="44"/>
    </row>
    <row r="150" spans="2:15" x14ac:dyDescent="0.25">
      <c r="B150" s="59"/>
      <c r="C150" s="60"/>
      <c r="D150" s="57"/>
      <c r="E150" s="57"/>
      <c r="F150" s="62"/>
      <c r="G150" s="62"/>
      <c r="H150" s="57"/>
      <c r="I150" s="57"/>
      <c r="J150" s="57"/>
      <c r="K150" s="57"/>
      <c r="L150" s="57"/>
      <c r="M150" s="60"/>
      <c r="N150" s="60"/>
      <c r="O150" s="61"/>
    </row>
    <row r="151" spans="2:15" ht="15" customHeight="1" x14ac:dyDescent="0.25">
      <c r="B151" s="49"/>
      <c r="C151" s="120" t="str">
        <f>+CONCATENATE("Al ",B214,"  de los " &amp; FIXED(J161,0)  &amp; "  proyectos presupuestados para el 2018, " &amp; FIXED(J157,0) &amp; " no cuentan con ningún avance en ejecución del gasto, mientras que " &amp; FIXED(J158,0) &amp; " (" &amp; FIXED(K158*100,1) &amp; "% de proyectos) no superan el 50,0% de ejecución, " &amp; FIXED(J159,0) &amp; " proyectos (" &amp; FIXED(K159*100,1) &amp; "% del total) tienen un nivel de ejecución mayor al 50,0% pero no culminan al 100% y " &amp; FIXED(J160,0) &amp; " proyectos por S/ " &amp; FIXED(I160,1) &amp; " millones se han ejecutado al 100,0%.")</f>
        <v>Al 18 de junio  de los 170  proyectos presupuestados para el 2018, 48 no cuentan con ningún avance en ejecución del gasto, mientras que 82 (48.2% de proyectos) no superan el 50,0% de ejecución, 33 proyectos (19.4% del total) tienen un nivel de ejecución mayor al 50,0% pero no culminan al 100% y 7 proyectos por S/ 1.0 millones se han ejecutado al 100,0%.</v>
      </c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44"/>
    </row>
    <row r="152" spans="2:15" x14ac:dyDescent="0.25">
      <c r="B152" s="4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44"/>
    </row>
    <row r="153" spans="2:15" x14ac:dyDescent="0.25">
      <c r="B153" s="49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44"/>
    </row>
    <row r="154" spans="2:15" x14ac:dyDescent="0.25">
      <c r="B154" s="49"/>
      <c r="C154" s="27"/>
      <c r="D154" s="27"/>
      <c r="E154" s="130" t="s">
        <v>71</v>
      </c>
      <c r="F154" s="130"/>
      <c r="G154" s="130"/>
      <c r="H154" s="130"/>
      <c r="I154" s="130"/>
      <c r="J154" s="130"/>
      <c r="K154" s="130"/>
      <c r="L154" s="130"/>
      <c r="M154" s="27"/>
      <c r="N154" s="27"/>
      <c r="O154" s="44"/>
    </row>
    <row r="155" spans="2:15" x14ac:dyDescent="0.25">
      <c r="B155" s="49"/>
      <c r="C155" s="27"/>
      <c r="D155" s="27"/>
      <c r="E155" s="5"/>
      <c r="F155" s="131" t="s">
        <v>33</v>
      </c>
      <c r="G155" s="131"/>
      <c r="H155" s="131"/>
      <c r="I155" s="131"/>
      <c r="J155" s="131"/>
      <c r="K155" s="131"/>
      <c r="L155" s="5"/>
      <c r="M155" s="27"/>
      <c r="N155" s="27"/>
      <c r="O155" s="44"/>
    </row>
    <row r="156" spans="2:15" x14ac:dyDescent="0.25">
      <c r="B156" s="59"/>
      <c r="C156" s="60"/>
      <c r="D156" s="60"/>
      <c r="E156" s="60"/>
      <c r="F156" s="19" t="s">
        <v>25</v>
      </c>
      <c r="G156" s="19" t="s">
        <v>18</v>
      </c>
      <c r="H156" s="19" t="s">
        <v>20</v>
      </c>
      <c r="I156" s="19" t="s">
        <v>7</v>
      </c>
      <c r="J156" s="19" t="s">
        <v>24</v>
      </c>
      <c r="K156" s="19" t="s">
        <v>3</v>
      </c>
      <c r="L156" s="60"/>
      <c r="M156" s="60"/>
      <c r="N156" s="60"/>
      <c r="O156" s="61"/>
    </row>
    <row r="157" spans="2:15" x14ac:dyDescent="0.25">
      <c r="B157" s="59"/>
      <c r="C157" s="60"/>
      <c r="D157" s="60"/>
      <c r="E157" s="60"/>
      <c r="F157" s="30" t="s">
        <v>26</v>
      </c>
      <c r="G157" s="23">
        <f>+I157/H157</f>
        <v>0</v>
      </c>
      <c r="H157" s="82">
        <v>42.682706000000003</v>
      </c>
      <c r="I157" s="82">
        <v>0</v>
      </c>
      <c r="J157" s="30">
        <v>48</v>
      </c>
      <c r="K157" s="23">
        <f>+J157/J$161</f>
        <v>0.28235294117647058</v>
      </c>
      <c r="L157" s="60"/>
      <c r="M157" s="60"/>
      <c r="N157" s="60"/>
      <c r="O157" s="61"/>
    </row>
    <row r="158" spans="2:15" x14ac:dyDescent="0.25">
      <c r="B158" s="59"/>
      <c r="C158" s="60"/>
      <c r="D158" s="60"/>
      <c r="E158" s="60"/>
      <c r="F158" s="30" t="s">
        <v>27</v>
      </c>
      <c r="G158" s="23">
        <f t="shared" ref="G158:G161" si="25">+I158/H158</f>
        <v>0.20577875549833652</v>
      </c>
      <c r="H158" s="82">
        <v>245.96621199999996</v>
      </c>
      <c r="I158" s="82">
        <v>50.614621</v>
      </c>
      <c r="J158" s="30">
        <v>82</v>
      </c>
      <c r="K158" s="23">
        <f t="shared" ref="K158:K160" si="26">+J158/J$161</f>
        <v>0.4823529411764706</v>
      </c>
      <c r="L158" s="60"/>
      <c r="M158" s="60"/>
      <c r="N158" s="60"/>
      <c r="O158" s="61"/>
    </row>
    <row r="159" spans="2:15" x14ac:dyDescent="0.25">
      <c r="B159" s="59"/>
      <c r="C159" s="60"/>
      <c r="D159" s="60"/>
      <c r="E159" s="60"/>
      <c r="F159" s="30" t="s">
        <v>28</v>
      </c>
      <c r="G159" s="23">
        <f t="shared" si="25"/>
        <v>0.65999568145559828</v>
      </c>
      <c r="H159" s="82">
        <v>35.766680999999998</v>
      </c>
      <c r="I159" s="82">
        <v>23.605854999999998</v>
      </c>
      <c r="J159" s="30">
        <v>33</v>
      </c>
      <c r="K159" s="23">
        <f t="shared" si="26"/>
        <v>0.19411764705882353</v>
      </c>
      <c r="L159" s="60"/>
      <c r="M159" s="60"/>
      <c r="N159" s="60"/>
      <c r="O159" s="61"/>
    </row>
    <row r="160" spans="2:15" x14ac:dyDescent="0.25">
      <c r="B160" s="59"/>
      <c r="C160" s="60"/>
      <c r="D160" s="60"/>
      <c r="E160" s="60"/>
      <c r="F160" s="30" t="s">
        <v>29</v>
      </c>
      <c r="G160" s="23">
        <f t="shared" si="25"/>
        <v>0.99763665045971994</v>
      </c>
      <c r="H160" s="82">
        <v>1.0193159999999999</v>
      </c>
      <c r="I160" s="82">
        <v>1.0169069999999998</v>
      </c>
      <c r="J160" s="30">
        <v>7</v>
      </c>
      <c r="K160" s="23">
        <f t="shared" si="26"/>
        <v>4.1176470588235294E-2</v>
      </c>
      <c r="L160" s="60"/>
      <c r="M160" s="60"/>
      <c r="N160" s="60"/>
      <c r="O160" s="61"/>
    </row>
    <row r="161" spans="2:15" x14ac:dyDescent="0.25">
      <c r="B161" s="59"/>
      <c r="C161" s="60"/>
      <c r="D161" s="60"/>
      <c r="E161" s="60"/>
      <c r="F161" s="31" t="s">
        <v>0</v>
      </c>
      <c r="G161" s="22">
        <f t="shared" si="25"/>
        <v>0.23119026119247221</v>
      </c>
      <c r="H161" s="43">
        <f t="shared" ref="H161:J161" si="27">SUM(H157:H160)</f>
        <v>325.43491499999999</v>
      </c>
      <c r="I161" s="43">
        <f t="shared" si="27"/>
        <v>75.237382999999994</v>
      </c>
      <c r="J161" s="31">
        <f t="shared" si="27"/>
        <v>170</v>
      </c>
      <c r="K161" s="22">
        <f>SUM(K157:K160)</f>
        <v>0.99999999999999989</v>
      </c>
      <c r="L161" s="60"/>
      <c r="M161" s="60"/>
      <c r="N161" s="60"/>
      <c r="O161" s="61"/>
    </row>
    <row r="162" spans="2:15" x14ac:dyDescent="0.25">
      <c r="B162" s="59"/>
      <c r="C162" s="60"/>
      <c r="D162" s="58"/>
      <c r="E162" s="57"/>
      <c r="F162" s="119" t="s">
        <v>88</v>
      </c>
      <c r="G162" s="119"/>
      <c r="H162" s="119"/>
      <c r="I162" s="119"/>
      <c r="J162" s="119"/>
      <c r="K162" s="119"/>
      <c r="L162" s="57"/>
      <c r="M162" s="58"/>
      <c r="N162" s="60"/>
      <c r="O162" s="61"/>
    </row>
    <row r="163" spans="2:15" x14ac:dyDescent="0.25">
      <c r="B163" s="59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/>
    </row>
    <row r="164" spans="2:15" x14ac:dyDescent="0.25"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5"/>
    </row>
    <row r="165" spans="2:15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</row>
    <row r="166" spans="2:15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</row>
    <row r="167" spans="2:15" x14ac:dyDescent="0.25">
      <c r="B167" s="75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7"/>
    </row>
    <row r="168" spans="2:15" x14ac:dyDescent="0.25">
      <c r="B168" s="49"/>
      <c r="C168" s="133" t="s">
        <v>31</v>
      </c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50"/>
    </row>
    <row r="169" spans="2:15" x14ac:dyDescent="0.25">
      <c r="B169" s="49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51"/>
    </row>
    <row r="170" spans="2:15" ht="15" customHeight="1" x14ac:dyDescent="0.25">
      <c r="B170" s="49"/>
      <c r="C170" s="120" t="str">
        <f>+CONCATENATE("El avance del presupuesto de los Gobiernos Locales en esta región para proyectos productivos se encuentra al " &amp; FIXED(K176*100,1) &amp; "%, mientras que para los proyectos del tipo social se registra un avance del " &amp; FIXED(K177*100,1) &amp;"% al ",B214," del 2017. Cabe resaltar que estos dos tipos de proyectos absorben el " &amp; FIXED(SUM(I176:I177)*100,1) &amp; "% del presupuesto total de los Gobiernos Locales en esta región.")</f>
        <v>El avance del presupuesto de los Gobiernos Locales en esta región para proyectos productivos se encuentra al 29.1%, mientras que para los proyectos del tipo social se registra un avance del 31.6% al 18 de junio del 2017. Cabe resaltar que estos dos tipos de proyectos absorben el 90.6% del presupuesto total de los Gobiernos Locales en esta región.</v>
      </c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51"/>
    </row>
    <row r="171" spans="2:15" x14ac:dyDescent="0.25">
      <c r="B171" s="4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44"/>
    </row>
    <row r="172" spans="2:15" x14ac:dyDescent="0.25">
      <c r="B172" s="49"/>
      <c r="C172" s="27"/>
      <c r="D172" s="27"/>
      <c r="E172" s="5"/>
      <c r="F172" s="5"/>
      <c r="G172" s="5"/>
      <c r="H172" s="5"/>
      <c r="I172" s="5"/>
      <c r="J172" s="5"/>
      <c r="K172" s="5"/>
      <c r="L172" s="5"/>
      <c r="M172" s="27"/>
      <c r="N172" s="27"/>
      <c r="O172" s="44"/>
    </row>
    <row r="173" spans="2:15" x14ac:dyDescent="0.25">
      <c r="B173" s="49"/>
      <c r="C173" s="27"/>
      <c r="D173" s="27"/>
      <c r="E173" s="134" t="s">
        <v>64</v>
      </c>
      <c r="F173" s="134"/>
      <c r="G173" s="134"/>
      <c r="H173" s="134"/>
      <c r="I173" s="134"/>
      <c r="J173" s="134"/>
      <c r="K173" s="134"/>
      <c r="L173" s="134"/>
      <c r="M173" s="27"/>
      <c r="N173" s="27"/>
      <c r="O173" s="44"/>
    </row>
    <row r="174" spans="2:15" x14ac:dyDescent="0.25">
      <c r="B174" s="49"/>
      <c r="C174" s="27"/>
      <c r="D174" s="27"/>
      <c r="E174" s="5"/>
      <c r="F174" s="131" t="s">
        <v>1</v>
      </c>
      <c r="G174" s="131"/>
      <c r="H174" s="131"/>
      <c r="I174" s="131"/>
      <c r="J174" s="131"/>
      <c r="K174" s="131"/>
      <c r="L174" s="5"/>
      <c r="M174" s="27"/>
      <c r="N174" s="27"/>
      <c r="O174" s="44"/>
    </row>
    <row r="175" spans="2:15" x14ac:dyDescent="0.25">
      <c r="B175" s="49"/>
      <c r="C175" s="27"/>
      <c r="D175" s="27"/>
      <c r="E175" s="5"/>
      <c r="F175" s="132" t="s">
        <v>32</v>
      </c>
      <c r="G175" s="132"/>
      <c r="H175" s="19" t="s">
        <v>6</v>
      </c>
      <c r="I175" s="19" t="s">
        <v>16</v>
      </c>
      <c r="J175" s="19" t="s">
        <v>17</v>
      </c>
      <c r="K175" s="19" t="s">
        <v>18</v>
      </c>
      <c r="L175" s="5"/>
      <c r="M175" s="27"/>
      <c r="N175" s="27"/>
      <c r="O175" s="44"/>
    </row>
    <row r="176" spans="2:15" x14ac:dyDescent="0.25">
      <c r="B176" s="59"/>
      <c r="C176" s="60"/>
      <c r="D176" s="60"/>
      <c r="E176" s="57"/>
      <c r="F176" s="20" t="s">
        <v>13</v>
      </c>
      <c r="G176" s="11"/>
      <c r="H176" s="100">
        <v>283.22738199999998</v>
      </c>
      <c r="I176" s="23">
        <f>+H176/H$180</f>
        <v>0.33853669428581318</v>
      </c>
      <c r="J176" s="82">
        <v>82.419421</v>
      </c>
      <c r="K176" s="23">
        <f>+J176/H176</f>
        <v>0.29100089270323448</v>
      </c>
      <c r="L176" s="57"/>
      <c r="M176" s="60"/>
      <c r="N176" s="60"/>
      <c r="O176" s="61"/>
    </row>
    <row r="177" spans="2:15" x14ac:dyDescent="0.25">
      <c r="B177" s="59"/>
      <c r="C177" s="60"/>
      <c r="D177" s="60"/>
      <c r="E177" s="57"/>
      <c r="F177" s="20" t="s">
        <v>14</v>
      </c>
      <c r="G177" s="11"/>
      <c r="H177" s="82">
        <v>474.74159500000002</v>
      </c>
      <c r="I177" s="23">
        <f>+H177/H$180</f>
        <v>0.56745025525559656</v>
      </c>
      <c r="J177" s="82">
        <v>149.91938500000001</v>
      </c>
      <c r="K177" s="23">
        <f t="shared" ref="K177:K180" si="28">+J177/H177</f>
        <v>0.31579155182305019</v>
      </c>
      <c r="L177" s="57"/>
      <c r="M177" s="60"/>
      <c r="N177" s="60"/>
      <c r="O177" s="61"/>
    </row>
    <row r="178" spans="2:15" x14ac:dyDescent="0.25">
      <c r="B178" s="59"/>
      <c r="C178" s="60"/>
      <c r="D178" s="60"/>
      <c r="E178" s="57"/>
      <c r="F178" s="20" t="s">
        <v>23</v>
      </c>
      <c r="G178" s="11"/>
      <c r="H178" s="82">
        <v>8.1822870000000005</v>
      </c>
      <c r="I178" s="23">
        <f t="shared" ref="I178:I179" si="29">+H178/H$180</f>
        <v>9.780143336133312E-3</v>
      </c>
      <c r="J178" s="82">
        <v>0.89281500000000003</v>
      </c>
      <c r="K178" s="23">
        <f t="shared" si="28"/>
        <v>0.10911558101054143</v>
      </c>
      <c r="L178" s="57"/>
      <c r="M178" s="60"/>
      <c r="N178" s="60"/>
      <c r="O178" s="61"/>
    </row>
    <row r="179" spans="2:15" x14ac:dyDescent="0.25">
      <c r="B179" s="59"/>
      <c r="C179" s="60"/>
      <c r="D179" s="60"/>
      <c r="E179" s="57"/>
      <c r="F179" s="20" t="s">
        <v>15</v>
      </c>
      <c r="G179" s="11"/>
      <c r="H179" s="82">
        <v>70.471136999999999</v>
      </c>
      <c r="I179" s="23">
        <f t="shared" si="29"/>
        <v>8.4232907122457026E-2</v>
      </c>
      <c r="J179" s="82">
        <v>15.419703</v>
      </c>
      <c r="K179" s="23">
        <f t="shared" si="28"/>
        <v>0.21880877273201935</v>
      </c>
      <c r="L179" s="57"/>
      <c r="M179" s="60"/>
      <c r="N179" s="60"/>
      <c r="O179" s="61"/>
    </row>
    <row r="180" spans="2:15" x14ac:dyDescent="0.25">
      <c r="B180" s="59"/>
      <c r="C180" s="60"/>
      <c r="D180" s="60"/>
      <c r="E180" s="57"/>
      <c r="F180" s="21" t="s">
        <v>0</v>
      </c>
      <c r="G180" s="13"/>
      <c r="H180" s="43">
        <f>SUM(H176:H179)</f>
        <v>836.62240099999997</v>
      </c>
      <c r="I180" s="22">
        <f>SUM(I176:I179)</f>
        <v>1</v>
      </c>
      <c r="J180" s="43">
        <f>SUM(J176:J179)</f>
        <v>248.65132400000002</v>
      </c>
      <c r="K180" s="22">
        <f t="shared" si="28"/>
        <v>0.29720854199312796</v>
      </c>
      <c r="L180" s="57"/>
      <c r="M180" s="60"/>
      <c r="N180" s="60"/>
      <c r="O180" s="61"/>
    </row>
    <row r="181" spans="2:15" x14ac:dyDescent="0.25">
      <c r="B181" s="59"/>
      <c r="C181" s="60"/>
      <c r="D181" s="58"/>
      <c r="E181" s="57"/>
      <c r="F181" s="119" t="s">
        <v>88</v>
      </c>
      <c r="G181" s="119"/>
      <c r="H181" s="119"/>
      <c r="I181" s="119"/>
      <c r="J181" s="119"/>
      <c r="K181" s="119"/>
      <c r="L181" s="57"/>
      <c r="M181" s="58"/>
      <c r="N181" s="60"/>
      <c r="O181" s="61"/>
    </row>
    <row r="182" spans="2:15" x14ac:dyDescent="0.25">
      <c r="B182" s="59"/>
      <c r="C182" s="60"/>
      <c r="D182" s="60"/>
      <c r="E182" s="57"/>
      <c r="F182" s="57"/>
      <c r="G182" s="57"/>
      <c r="H182" s="57"/>
      <c r="I182" s="57"/>
      <c r="J182" s="57"/>
      <c r="K182" s="57"/>
      <c r="L182" s="57"/>
      <c r="M182" s="60"/>
      <c r="N182" s="60"/>
      <c r="O182" s="61"/>
    </row>
    <row r="183" spans="2:15" ht="15" customHeight="1" x14ac:dyDescent="0.25">
      <c r="B183" s="49"/>
      <c r="C183" s="120" t="str">
        <f>+CONCATENATE( "El gasto de los Gobiernos Locales en conjunto en el sector " &amp; TEXT(F189,20) &amp; " cuenta con el mayor presupuesto en esta región, con un nivel de ejecución del " &amp; FIXED(K189*100,1) &amp; "%, del mismo modo para proyectos " &amp; TEXT(F190,20)&amp; " se tiene un nivel de avance de " &amp; FIXED(K190*100,1) &amp; "%. Cabe destacar que solo estos dos sectores concentran el " &amp; FIXED(SUM(I189:I190)*100,1) &amp; "% del presupuesto de esta región. ")</f>
        <v xml:space="preserve">El gasto de los Gobiernos Locales en conjunto en el sector SANEAMIENTO cuenta con el mayor presupuesto en esta región, con un nivel de ejecución del 26.6%, del mismo modo para proyectos TRANSPORTE se tiene un nivel de avance de 30.1%. Cabe destacar que solo estos dos sectores concentran el 43.6% del presupuesto de esta región. </v>
      </c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44"/>
    </row>
    <row r="184" spans="2:15" x14ac:dyDescent="0.25">
      <c r="B184" s="4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44"/>
    </row>
    <row r="185" spans="2:15" x14ac:dyDescent="0.25">
      <c r="B185" s="49"/>
      <c r="C185" s="27"/>
      <c r="D185" s="5"/>
      <c r="E185" s="5"/>
      <c r="F185" s="5"/>
      <c r="G185" s="5"/>
      <c r="H185" s="27"/>
      <c r="I185" s="27"/>
      <c r="J185" s="27"/>
      <c r="K185" s="27"/>
      <c r="L185" s="27"/>
      <c r="M185" s="27"/>
      <c r="N185" s="27"/>
      <c r="O185" s="44"/>
    </row>
    <row r="186" spans="2:15" x14ac:dyDescent="0.25">
      <c r="B186" s="49"/>
      <c r="C186" s="27"/>
      <c r="D186" s="5"/>
      <c r="E186" s="130" t="s">
        <v>67</v>
      </c>
      <c r="F186" s="130"/>
      <c r="G186" s="130"/>
      <c r="H186" s="130"/>
      <c r="I186" s="130"/>
      <c r="J186" s="130"/>
      <c r="K186" s="130"/>
      <c r="L186" s="130"/>
      <c r="M186" s="27"/>
      <c r="N186" s="27"/>
      <c r="O186" s="44"/>
    </row>
    <row r="187" spans="2:15" x14ac:dyDescent="0.25">
      <c r="B187" s="49"/>
      <c r="C187" s="27"/>
      <c r="D187" s="5"/>
      <c r="E187" s="5"/>
      <c r="F187" s="131" t="s">
        <v>1</v>
      </c>
      <c r="G187" s="131"/>
      <c r="H187" s="131"/>
      <c r="I187" s="131"/>
      <c r="J187" s="131"/>
      <c r="K187" s="131"/>
      <c r="L187" s="5"/>
      <c r="M187" s="27"/>
      <c r="N187" s="27"/>
      <c r="O187" s="44"/>
    </row>
    <row r="188" spans="2:15" x14ac:dyDescent="0.25">
      <c r="B188" s="49"/>
      <c r="C188" s="27"/>
      <c r="D188" s="5"/>
      <c r="E188" s="27"/>
      <c r="F188" s="132" t="s">
        <v>22</v>
      </c>
      <c r="G188" s="132"/>
      <c r="H188" s="19" t="s">
        <v>20</v>
      </c>
      <c r="I188" s="19" t="s">
        <v>3</v>
      </c>
      <c r="J188" s="19" t="s">
        <v>21</v>
      </c>
      <c r="K188" s="19" t="s">
        <v>18</v>
      </c>
      <c r="L188" s="5"/>
      <c r="M188" s="27"/>
      <c r="N188" s="27"/>
      <c r="O188" s="44"/>
    </row>
    <row r="189" spans="2:15" x14ac:dyDescent="0.25">
      <c r="B189" s="59"/>
      <c r="C189" s="60"/>
      <c r="D189" s="57"/>
      <c r="E189" s="60"/>
      <c r="F189" s="20" t="s">
        <v>49</v>
      </c>
      <c r="G189" s="25"/>
      <c r="H189" s="82">
        <v>207.72203500000001</v>
      </c>
      <c r="I189" s="23">
        <f>+H189/H$197</f>
        <v>0.24828648474116105</v>
      </c>
      <c r="J189" s="82">
        <v>55.156047000000001</v>
      </c>
      <c r="K189" s="23">
        <f>+J189/H189</f>
        <v>0.26552814678519782</v>
      </c>
      <c r="L189" s="57"/>
      <c r="M189" s="60"/>
      <c r="N189" s="60"/>
      <c r="O189" s="61"/>
    </row>
    <row r="190" spans="2:15" x14ac:dyDescent="0.25">
      <c r="B190" s="59"/>
      <c r="C190" s="60"/>
      <c r="D190" s="57"/>
      <c r="E190" s="60"/>
      <c r="F190" s="20" t="s">
        <v>48</v>
      </c>
      <c r="G190" s="25"/>
      <c r="H190" s="82">
        <v>157.41720699999999</v>
      </c>
      <c r="I190" s="23">
        <f t="shared" ref="I190:I196" si="30">+H190/H$197</f>
        <v>0.18815801108342542</v>
      </c>
      <c r="J190" s="82">
        <v>47.400804999999998</v>
      </c>
      <c r="K190" s="23">
        <f t="shared" ref="K190:K192" si="31">+J190/H190</f>
        <v>0.30111577954753066</v>
      </c>
      <c r="L190" s="57"/>
      <c r="M190" s="60"/>
      <c r="N190" s="60"/>
      <c r="O190" s="61"/>
    </row>
    <row r="191" spans="2:15" x14ac:dyDescent="0.25">
      <c r="B191" s="59"/>
      <c r="C191" s="60"/>
      <c r="D191" s="57"/>
      <c r="E191" s="60"/>
      <c r="F191" s="20" t="s">
        <v>50</v>
      </c>
      <c r="G191" s="25"/>
      <c r="H191" s="82">
        <v>155.64780400000001</v>
      </c>
      <c r="I191" s="23">
        <f t="shared" si="30"/>
        <v>0.18604307488534486</v>
      </c>
      <c r="J191" s="82">
        <v>64.426912000000002</v>
      </c>
      <c r="K191" s="23">
        <f t="shared" si="31"/>
        <v>0.41392753604156213</v>
      </c>
      <c r="L191" s="57"/>
      <c r="M191" s="60"/>
      <c r="N191" s="60"/>
      <c r="O191" s="61"/>
    </row>
    <row r="192" spans="2:15" x14ac:dyDescent="0.25">
      <c r="B192" s="59"/>
      <c r="C192" s="60"/>
      <c r="D192" s="57"/>
      <c r="E192" s="60"/>
      <c r="F192" s="20" t="s">
        <v>77</v>
      </c>
      <c r="G192" s="25"/>
      <c r="H192" s="82">
        <v>89.067149999999998</v>
      </c>
      <c r="I192" s="23">
        <f t="shared" si="30"/>
        <v>0.10646039347445109</v>
      </c>
      <c r="J192" s="82">
        <v>23.851005000000001</v>
      </c>
      <c r="K192" s="23">
        <f t="shared" si="31"/>
        <v>0.26778677660618982</v>
      </c>
      <c r="L192" s="57"/>
      <c r="M192" s="60"/>
      <c r="N192" s="60"/>
      <c r="O192" s="61"/>
    </row>
    <row r="193" spans="2:15" x14ac:dyDescent="0.25">
      <c r="B193" s="59"/>
      <c r="C193" s="60"/>
      <c r="D193" s="57"/>
      <c r="E193" s="60"/>
      <c r="F193" s="20" t="s">
        <v>51</v>
      </c>
      <c r="G193" s="25"/>
      <c r="H193" s="82">
        <v>76.021497999999994</v>
      </c>
      <c r="I193" s="23">
        <f t="shared" si="30"/>
        <v>9.0867155731346475E-2</v>
      </c>
      <c r="J193" s="82">
        <v>17.837062</v>
      </c>
      <c r="K193" s="23">
        <f>+J193/H193</f>
        <v>0.23463181427969232</v>
      </c>
      <c r="L193" s="57"/>
      <c r="M193" s="60"/>
      <c r="N193" s="60"/>
      <c r="O193" s="61"/>
    </row>
    <row r="194" spans="2:15" x14ac:dyDescent="0.25">
      <c r="B194" s="59"/>
      <c r="C194" s="60"/>
      <c r="D194" s="57"/>
      <c r="E194" s="60"/>
      <c r="F194" s="20" t="s">
        <v>52</v>
      </c>
      <c r="G194" s="25"/>
      <c r="H194" s="82">
        <v>70.471136999999999</v>
      </c>
      <c r="I194" s="23">
        <f t="shared" si="30"/>
        <v>8.4232907122457026E-2</v>
      </c>
      <c r="J194" s="82">
        <v>15.419703</v>
      </c>
      <c r="K194" s="23">
        <f t="shared" ref="K194:K197" si="32">+J194/H194</f>
        <v>0.21880877273201935</v>
      </c>
      <c r="L194" s="57"/>
      <c r="M194" s="60"/>
      <c r="N194" s="60"/>
      <c r="O194" s="61"/>
    </row>
    <row r="195" spans="2:15" x14ac:dyDescent="0.25">
      <c r="B195" s="59"/>
      <c r="C195" s="60"/>
      <c r="D195" s="57"/>
      <c r="E195" s="60"/>
      <c r="F195" s="20" t="s">
        <v>90</v>
      </c>
      <c r="G195" s="25"/>
      <c r="H195" s="82">
        <v>28.503412000000001</v>
      </c>
      <c r="I195" s="23">
        <f t="shared" si="30"/>
        <v>3.4069625635089827E-2</v>
      </c>
      <c r="J195" s="82">
        <v>8.2962779999999992</v>
      </c>
      <c r="K195" s="23">
        <f t="shared" si="32"/>
        <v>0.29106262787065629</v>
      </c>
      <c r="L195" s="57"/>
      <c r="M195" s="60"/>
      <c r="N195" s="60"/>
      <c r="O195" s="61"/>
    </row>
    <row r="196" spans="2:15" x14ac:dyDescent="0.25">
      <c r="B196" s="59"/>
      <c r="C196" s="60"/>
      <c r="D196" s="57"/>
      <c r="E196" s="60"/>
      <c r="F196" s="20" t="s">
        <v>53</v>
      </c>
      <c r="G196" s="25"/>
      <c r="H196" s="82">
        <f>+H180-SUM(H189:H195)</f>
        <v>51.772158000000104</v>
      </c>
      <c r="I196" s="23">
        <f t="shared" si="30"/>
        <v>6.1882347326724409E-2</v>
      </c>
      <c r="J196" s="82">
        <f>+J180-SUM(J189:J195)</f>
        <v>16.26351200000002</v>
      </c>
      <c r="K196" s="23">
        <f t="shared" si="32"/>
        <v>0.31413625833406417</v>
      </c>
      <c r="L196" s="57"/>
      <c r="M196" s="60"/>
      <c r="N196" s="60"/>
      <c r="O196" s="61"/>
    </row>
    <row r="197" spans="2:15" x14ac:dyDescent="0.25">
      <c r="B197" s="59"/>
      <c r="C197" s="60"/>
      <c r="D197" s="57"/>
      <c r="E197" s="60"/>
      <c r="F197" s="21" t="s">
        <v>0</v>
      </c>
      <c r="G197" s="26"/>
      <c r="H197" s="43">
        <f>SUM(H189:H196)</f>
        <v>836.62240099999997</v>
      </c>
      <c r="I197" s="22">
        <f>SUM(I189:I196)</f>
        <v>1.0000000000000002</v>
      </c>
      <c r="J197" s="43">
        <f>SUM(J189:J196)</f>
        <v>248.65132400000002</v>
      </c>
      <c r="K197" s="22">
        <f t="shared" si="32"/>
        <v>0.29720854199312796</v>
      </c>
      <c r="L197" s="57"/>
      <c r="M197" s="60"/>
      <c r="N197" s="60"/>
      <c r="O197" s="61"/>
    </row>
    <row r="198" spans="2:15" x14ac:dyDescent="0.25">
      <c r="B198" s="59"/>
      <c r="C198" s="60"/>
      <c r="D198" s="58"/>
      <c r="E198" s="57"/>
      <c r="F198" s="119" t="s">
        <v>88</v>
      </c>
      <c r="G198" s="119"/>
      <c r="H198" s="119"/>
      <c r="I198" s="119"/>
      <c r="J198" s="119"/>
      <c r="K198" s="119"/>
      <c r="L198" s="57"/>
      <c r="M198" s="58"/>
      <c r="N198" s="60"/>
      <c r="O198" s="61"/>
    </row>
    <row r="199" spans="2:15" x14ac:dyDescent="0.25">
      <c r="B199" s="49"/>
      <c r="C199" s="27"/>
      <c r="D199" s="5"/>
      <c r="E199" s="5"/>
      <c r="F199" s="70"/>
      <c r="G199" s="70"/>
      <c r="H199" s="5"/>
      <c r="I199" s="5"/>
      <c r="J199" s="5"/>
      <c r="K199" s="5"/>
      <c r="L199" s="5"/>
      <c r="M199" s="27"/>
      <c r="N199" s="27"/>
      <c r="O199" s="44"/>
    </row>
    <row r="200" spans="2:15" ht="15" customHeight="1" x14ac:dyDescent="0.25">
      <c r="B200" s="49"/>
      <c r="C200" s="120" t="str">
        <f>+CONCATENATE("Al ",B214,"  de los " &amp; FIXED(J210,0)  &amp; "  proyectos presupuestados para el 2018, " &amp; FIXED(J206,0) &amp; " no cuentan con ningún avance en ejecución del gasto, mientras que " &amp; FIXED(J207,0) &amp; " (" &amp; FIXED(K207*100,1) &amp; "% de proyectos) no superan el 50,0% de ejecución, " &amp; FIXED(J208,0) &amp; " proyectos (" &amp; FIXED(K208*100,1) &amp; "% del total) tienen un nivel de ejecución mayor al 50,0% pero no culminan al 100% y " &amp; FIXED(J209,0) &amp; " proyectos por S/ " &amp; FIXED(I209,1) &amp; " millones se han ejecutado al 100,0%.")</f>
        <v>Al 18 de junio  de los 1,013  proyectos presupuestados para el 2018, 336 no cuentan con ningún avance en ejecución del gasto, mientras que 282 (27.8% de proyectos) no superan el 50,0% de ejecución, 285 proyectos (28.1% del total) tienen un nivel de ejecución mayor al 50,0% pero no culminan al 100% y 110 proyectos por S/ 9.2 millones se han ejecutado al 100,0%.</v>
      </c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44"/>
    </row>
    <row r="201" spans="2:15" x14ac:dyDescent="0.25">
      <c r="B201" s="4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44"/>
    </row>
    <row r="202" spans="2:15" x14ac:dyDescent="0.25">
      <c r="B202" s="49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44"/>
    </row>
    <row r="203" spans="2:15" x14ac:dyDescent="0.25">
      <c r="B203" s="49"/>
      <c r="C203" s="27"/>
      <c r="D203" s="27"/>
      <c r="E203" s="130" t="s">
        <v>70</v>
      </c>
      <c r="F203" s="130"/>
      <c r="G203" s="130"/>
      <c r="H203" s="130"/>
      <c r="I203" s="130"/>
      <c r="J203" s="130"/>
      <c r="K203" s="130"/>
      <c r="L203" s="130"/>
      <c r="M203" s="27"/>
      <c r="N203" s="27"/>
      <c r="O203" s="44"/>
    </row>
    <row r="204" spans="2:15" x14ac:dyDescent="0.25">
      <c r="B204" s="49"/>
      <c r="C204" s="27"/>
      <c r="D204" s="27"/>
      <c r="E204" s="5"/>
      <c r="F204" s="131" t="s">
        <v>33</v>
      </c>
      <c r="G204" s="131"/>
      <c r="H204" s="131"/>
      <c r="I204" s="131"/>
      <c r="J204" s="131"/>
      <c r="K204" s="131"/>
      <c r="L204" s="5"/>
      <c r="M204" s="27"/>
      <c r="N204" s="27"/>
      <c r="O204" s="44"/>
    </row>
    <row r="205" spans="2:15" x14ac:dyDescent="0.25">
      <c r="B205" s="49"/>
      <c r="C205" s="27"/>
      <c r="D205" s="27"/>
      <c r="E205" s="27"/>
      <c r="F205" s="19" t="s">
        <v>25</v>
      </c>
      <c r="G205" s="19" t="s">
        <v>18</v>
      </c>
      <c r="H205" s="19" t="s">
        <v>20</v>
      </c>
      <c r="I205" s="19" t="s">
        <v>7</v>
      </c>
      <c r="J205" s="19" t="s">
        <v>24</v>
      </c>
      <c r="K205" s="19" t="s">
        <v>3</v>
      </c>
      <c r="L205" s="27"/>
      <c r="M205" s="27"/>
      <c r="N205" s="27"/>
      <c r="O205" s="44"/>
    </row>
    <row r="206" spans="2:15" x14ac:dyDescent="0.25">
      <c r="B206" s="59"/>
      <c r="C206" s="60"/>
      <c r="D206" s="60"/>
      <c r="E206" s="60"/>
      <c r="F206" s="30" t="s">
        <v>26</v>
      </c>
      <c r="G206" s="23">
        <f>+I206/H206</f>
        <v>0</v>
      </c>
      <c r="H206" s="82">
        <v>232.10959700000015</v>
      </c>
      <c r="I206" s="82">
        <v>0</v>
      </c>
      <c r="J206" s="30">
        <v>336</v>
      </c>
      <c r="K206" s="23">
        <f>+J206/J$210</f>
        <v>0.33168805528134254</v>
      </c>
      <c r="L206" s="60"/>
      <c r="M206" s="60"/>
      <c r="N206" s="60"/>
      <c r="O206" s="61"/>
    </row>
    <row r="207" spans="2:15" x14ac:dyDescent="0.25">
      <c r="B207" s="59"/>
      <c r="C207" s="60"/>
      <c r="D207" s="60"/>
      <c r="E207" s="60"/>
      <c r="F207" s="30" t="s">
        <v>27</v>
      </c>
      <c r="G207" s="23">
        <f t="shared" ref="G207:G210" si="33">+I207/H207</f>
        <v>0.20978111047386086</v>
      </c>
      <c r="H207" s="82">
        <v>360.61880800000012</v>
      </c>
      <c r="I207" s="82">
        <v>75.651014000000046</v>
      </c>
      <c r="J207" s="30">
        <v>282</v>
      </c>
      <c r="K207" s="23">
        <f t="shared" ref="K207:K209" si="34">+J207/J$210</f>
        <v>0.27838104639684108</v>
      </c>
      <c r="L207" s="60"/>
      <c r="M207" s="60"/>
      <c r="N207" s="60"/>
      <c r="O207" s="61"/>
    </row>
    <row r="208" spans="2:15" x14ac:dyDescent="0.25">
      <c r="B208" s="59"/>
      <c r="C208" s="60"/>
      <c r="D208" s="60"/>
      <c r="E208" s="60"/>
      <c r="F208" s="30" t="s">
        <v>28</v>
      </c>
      <c r="G208" s="23">
        <f t="shared" si="33"/>
        <v>0.69798393256485169</v>
      </c>
      <c r="H208" s="82">
        <v>234.60857099999978</v>
      </c>
      <c r="I208" s="82">
        <v>163.75301300000007</v>
      </c>
      <c r="J208" s="30">
        <v>285</v>
      </c>
      <c r="K208" s="23">
        <f t="shared" si="34"/>
        <v>0.28134254689042448</v>
      </c>
      <c r="L208" s="60"/>
      <c r="M208" s="60"/>
      <c r="N208" s="60"/>
      <c r="O208" s="61"/>
    </row>
    <row r="209" spans="2:15" x14ac:dyDescent="0.25">
      <c r="B209" s="59"/>
      <c r="C209" s="60"/>
      <c r="D209" s="60"/>
      <c r="E209" s="60"/>
      <c r="F209" s="30" t="s">
        <v>29</v>
      </c>
      <c r="G209" s="23">
        <f t="shared" si="33"/>
        <v>0.9958950721157086</v>
      </c>
      <c r="H209" s="82">
        <v>9.285425</v>
      </c>
      <c r="I209" s="82">
        <v>9.2473090000000031</v>
      </c>
      <c r="J209" s="30">
        <v>110</v>
      </c>
      <c r="K209" s="23">
        <f t="shared" si="34"/>
        <v>0.10858835143139191</v>
      </c>
      <c r="L209" s="60"/>
      <c r="M209" s="60"/>
      <c r="N209" s="60"/>
      <c r="O209" s="61"/>
    </row>
    <row r="210" spans="2:15" x14ac:dyDescent="0.25">
      <c r="B210" s="59"/>
      <c r="C210" s="60"/>
      <c r="D210" s="60"/>
      <c r="E210" s="60"/>
      <c r="F210" s="45" t="s">
        <v>0</v>
      </c>
      <c r="G210" s="22">
        <f t="shared" si="33"/>
        <v>0.29720855633651633</v>
      </c>
      <c r="H210" s="43">
        <f t="shared" ref="H210:J210" si="35">SUM(H206:H209)</f>
        <v>836.62240100000008</v>
      </c>
      <c r="I210" s="43">
        <f t="shared" si="35"/>
        <v>248.6513360000001</v>
      </c>
      <c r="J210" s="31">
        <f t="shared" si="35"/>
        <v>1013</v>
      </c>
      <c r="K210" s="22">
        <f>SUM(K206:K209)</f>
        <v>1</v>
      </c>
      <c r="L210" s="60"/>
      <c r="M210" s="60"/>
      <c r="N210" s="60"/>
      <c r="O210" s="61"/>
    </row>
    <row r="211" spans="2:15" x14ac:dyDescent="0.25">
      <c r="B211" s="59"/>
      <c r="C211" s="60"/>
      <c r="D211" s="58"/>
      <c r="E211" s="57"/>
      <c r="F211" s="119" t="s">
        <v>88</v>
      </c>
      <c r="G211" s="119"/>
      <c r="H211" s="119"/>
      <c r="I211" s="119"/>
      <c r="J211" s="119"/>
      <c r="K211" s="119"/>
      <c r="L211" s="57"/>
      <c r="M211" s="58"/>
      <c r="N211" s="60"/>
      <c r="O211" s="61"/>
    </row>
    <row r="212" spans="2:15" x14ac:dyDescent="0.25">
      <c r="B212" s="59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1"/>
    </row>
    <row r="213" spans="2:15" x14ac:dyDescent="0.25">
      <c r="B213" s="63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5"/>
    </row>
    <row r="214" spans="2:15" x14ac:dyDescent="0.25">
      <c r="B214" s="101" t="s">
        <v>89</v>
      </c>
    </row>
  </sheetData>
  <mergeCells count="69">
    <mergeCell ref="E21:L21"/>
    <mergeCell ref="C134:N135"/>
    <mergeCell ref="E137:L137"/>
    <mergeCell ref="F138:K138"/>
    <mergeCell ref="F139:G139"/>
    <mergeCell ref="C23:N24"/>
    <mergeCell ref="E26:L26"/>
    <mergeCell ref="F27:K27"/>
    <mergeCell ref="F132:K132"/>
    <mergeCell ref="F28:G28"/>
    <mergeCell ref="F34:K34"/>
    <mergeCell ref="F51:K51"/>
    <mergeCell ref="C53:N54"/>
    <mergeCell ref="E56:L56"/>
    <mergeCell ref="E39:L39"/>
    <mergeCell ref="F40:K40"/>
    <mergeCell ref="B1:O2"/>
    <mergeCell ref="C7:N7"/>
    <mergeCell ref="C9:N10"/>
    <mergeCell ref="E14:F15"/>
    <mergeCell ref="G14:I14"/>
    <mergeCell ref="J14:L14"/>
    <mergeCell ref="E12:L12"/>
    <mergeCell ref="E13:L13"/>
    <mergeCell ref="F41:G41"/>
    <mergeCell ref="C36:N37"/>
    <mergeCell ref="F57:K57"/>
    <mergeCell ref="F64:K64"/>
    <mergeCell ref="C70:N70"/>
    <mergeCell ref="F89:K89"/>
    <mergeCell ref="F90:G90"/>
    <mergeCell ref="C121:N122"/>
    <mergeCell ref="C72:N73"/>
    <mergeCell ref="E75:L75"/>
    <mergeCell ref="F76:K76"/>
    <mergeCell ref="F77:G77"/>
    <mergeCell ref="F83:K83"/>
    <mergeCell ref="F175:G175"/>
    <mergeCell ref="F211:K211"/>
    <mergeCell ref="F181:K181"/>
    <mergeCell ref="C183:N184"/>
    <mergeCell ref="E186:L186"/>
    <mergeCell ref="F187:K187"/>
    <mergeCell ref="F188:G188"/>
    <mergeCell ref="F198:K198"/>
    <mergeCell ref="C200:N201"/>
    <mergeCell ref="E203:L203"/>
    <mergeCell ref="F204:K204"/>
    <mergeCell ref="F162:K162"/>
    <mergeCell ref="C168:N168"/>
    <mergeCell ref="C170:N171"/>
    <mergeCell ref="E173:L173"/>
    <mergeCell ref="F174:K174"/>
    <mergeCell ref="E20:L20"/>
    <mergeCell ref="F149:K149"/>
    <mergeCell ref="C151:N152"/>
    <mergeCell ref="E154:L154"/>
    <mergeCell ref="F155:K155"/>
    <mergeCell ref="E124:L124"/>
    <mergeCell ref="F125:K125"/>
    <mergeCell ref="F126:G126"/>
    <mergeCell ref="F100:K100"/>
    <mergeCell ref="C102:N103"/>
    <mergeCell ref="E105:L105"/>
    <mergeCell ref="F106:K106"/>
    <mergeCell ref="F113:K113"/>
    <mergeCell ref="C119:N119"/>
    <mergeCell ref="C85:N86"/>
    <mergeCell ref="E88:L88"/>
  </mergeCells>
  <conditionalFormatting sqref="I82">
    <cfRule type="cellIs" dxfId="13" priority="2" operator="equal">
      <formula>0</formula>
    </cfRule>
  </conditionalFormatting>
  <conditionalFormatting sqref="I102">
    <cfRule type="cellIs" dxfId="12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214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4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3" t="s">
        <v>115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2:15" ht="15" customHeight="1" x14ac:dyDescent="0.25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x14ac:dyDescent="0.25">
      <c r="B3" s="9" t="str">
        <f>+C7</f>
        <v>1. Ejecución del de proyectos de inversión pública en la Región</v>
      </c>
      <c r="C3" s="5"/>
      <c r="D3" s="5"/>
      <c r="E3" s="5"/>
      <c r="F3" s="5"/>
      <c r="G3" s="9"/>
      <c r="H3" s="5"/>
      <c r="I3" s="5" t="str">
        <f>+C119</f>
        <v>3. Ejecución de proyectos de inversión pública por el Gobierno Regional</v>
      </c>
      <c r="J3" s="5"/>
      <c r="K3" s="5"/>
      <c r="L3" s="9"/>
      <c r="M3" s="5"/>
      <c r="N3" s="5"/>
      <c r="O3" s="5"/>
    </row>
    <row r="4" spans="2:15" x14ac:dyDescent="0.25">
      <c r="B4" s="9" t="str">
        <f>+C70</f>
        <v>2. Ejecución de proyectos de inversión pública por el Gobierno Nacional en la región</v>
      </c>
      <c r="C4" s="5"/>
      <c r="D4" s="5"/>
      <c r="E4" s="5"/>
      <c r="F4" s="5"/>
      <c r="G4" s="9"/>
      <c r="H4" s="5"/>
      <c r="I4" s="5" t="str">
        <f>+C168</f>
        <v>4. Ejecución de proyectos de inversión pública por los Gobiernos Locales</v>
      </c>
      <c r="J4" s="5"/>
      <c r="K4" s="5"/>
      <c r="L4" s="9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2:15" x14ac:dyDescent="0.25">
      <c r="B7" s="49"/>
      <c r="C7" s="133" t="s">
        <v>34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50"/>
    </row>
    <row r="8" spans="2:15" x14ac:dyDescent="0.25">
      <c r="B8" s="4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50"/>
    </row>
    <row r="9" spans="2:15" ht="15" customHeight="1" x14ac:dyDescent="0.25">
      <c r="B9" s="49"/>
      <c r="C9" s="120" t="str">
        <f>+CONCATENATE("A la fecha en la región se vienen ejecutando S/ ", FIXED(H19,1)," millones lo que equivale a un avance en la ejecución del presupuesto del ",FIXED(I19*100,1),"%. Por niveles de gobierno, el Gobierno Nacional viene ejecutando el ",FIXED(I16*100,1),"% del presupuesto para esta región, seguido del Gobierno Regional (",FIXED(I17*100,1),"%) y de los gobiernos locales en conjunto que tienen una ejecución del ",FIXED(I18*100,1),"%")</f>
        <v>A la fecha en la región se vienen ejecutando S/ 457.7 millones lo que equivale a un avance en la ejecución del presupuesto del 26.5%. Por niveles de gobierno, el Gobierno Nacional viene ejecutando el 29.2% del presupuesto para esta región, seguido del Gobierno Regional (18.4%) y de los gobiernos locales en conjunto que tienen una ejecución del 29.3%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51"/>
    </row>
    <row r="10" spans="2:15" x14ac:dyDescent="0.25">
      <c r="B10" s="4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51"/>
    </row>
    <row r="11" spans="2:15" x14ac:dyDescent="0.25">
      <c r="B11" s="49"/>
      <c r="C11" s="78"/>
      <c r="D11" s="78"/>
      <c r="E11" s="78"/>
      <c r="F11" s="27"/>
      <c r="G11" s="27"/>
      <c r="H11" s="27"/>
      <c r="I11" s="27"/>
      <c r="J11" s="27"/>
      <c r="K11" s="27"/>
      <c r="L11" s="78"/>
      <c r="M11" s="78"/>
      <c r="N11" s="78"/>
      <c r="O11" s="51"/>
    </row>
    <row r="12" spans="2:15" ht="15" customHeight="1" x14ac:dyDescent="0.25">
      <c r="B12" s="49"/>
      <c r="C12" s="78"/>
      <c r="D12" s="3"/>
      <c r="E12" s="139" t="s">
        <v>59</v>
      </c>
      <c r="F12" s="140"/>
      <c r="G12" s="140"/>
      <c r="H12" s="140"/>
      <c r="I12" s="140"/>
      <c r="J12" s="140"/>
      <c r="K12" s="140"/>
      <c r="L12" s="140"/>
      <c r="M12" s="78"/>
      <c r="N12" s="78"/>
      <c r="O12" s="51"/>
    </row>
    <row r="13" spans="2:15" x14ac:dyDescent="0.25">
      <c r="B13" s="49"/>
      <c r="C13" s="78"/>
      <c r="D13" s="3"/>
      <c r="E13" s="123" t="s">
        <v>12</v>
      </c>
      <c r="F13" s="123"/>
      <c r="G13" s="123"/>
      <c r="H13" s="123"/>
      <c r="I13" s="123"/>
      <c r="J13" s="123"/>
      <c r="K13" s="123"/>
      <c r="L13" s="123"/>
      <c r="M13" s="78"/>
      <c r="N13" s="78"/>
      <c r="O13" s="51"/>
    </row>
    <row r="14" spans="2:15" x14ac:dyDescent="0.25">
      <c r="B14" s="49"/>
      <c r="C14" s="27"/>
      <c r="D14" s="3"/>
      <c r="E14" s="124" t="s">
        <v>11</v>
      </c>
      <c r="F14" s="125"/>
      <c r="G14" s="128" t="s">
        <v>57</v>
      </c>
      <c r="H14" s="128"/>
      <c r="I14" s="128"/>
      <c r="J14" s="128">
        <v>2017</v>
      </c>
      <c r="K14" s="128"/>
      <c r="L14" s="128"/>
      <c r="M14" s="27"/>
      <c r="N14" s="27"/>
      <c r="O14" s="44"/>
    </row>
    <row r="15" spans="2:15" x14ac:dyDescent="0.25">
      <c r="B15" s="49"/>
      <c r="C15" s="27"/>
      <c r="D15" s="3"/>
      <c r="E15" s="126"/>
      <c r="F15" s="127"/>
      <c r="G15" s="79" t="s">
        <v>6</v>
      </c>
      <c r="H15" s="79" t="s">
        <v>7</v>
      </c>
      <c r="I15" s="79" t="s">
        <v>8</v>
      </c>
      <c r="J15" s="79" t="s">
        <v>6</v>
      </c>
      <c r="K15" s="79" t="s">
        <v>7</v>
      </c>
      <c r="L15" s="79" t="s">
        <v>8</v>
      </c>
      <c r="M15" s="27"/>
      <c r="N15" s="27"/>
      <c r="O15" s="44"/>
    </row>
    <row r="16" spans="2:15" x14ac:dyDescent="0.25">
      <c r="B16" s="49"/>
      <c r="C16" s="27"/>
      <c r="D16" s="3"/>
      <c r="E16" s="10" t="s">
        <v>9</v>
      </c>
      <c r="F16" s="11"/>
      <c r="G16" s="7">
        <v>446.69021099999998</v>
      </c>
      <c r="H16" s="7">
        <v>130.21060800000001</v>
      </c>
      <c r="I16" s="8">
        <f>+H16/G16</f>
        <v>0.29150092120554666</v>
      </c>
      <c r="J16" s="7">
        <v>412.14074199999999</v>
      </c>
      <c r="K16" s="7">
        <v>365.44404700000001</v>
      </c>
      <c r="L16" s="8">
        <f t="shared" ref="L16:L19" si="0">+K16/J16</f>
        <v>0.88669721228385623</v>
      </c>
      <c r="M16" s="17">
        <f>+(I16-L16)*100</f>
        <v>-59.519629107830951</v>
      </c>
      <c r="N16" s="27"/>
      <c r="O16" s="44"/>
    </row>
    <row r="17" spans="2:15" x14ac:dyDescent="0.25">
      <c r="B17" s="49"/>
      <c r="C17" s="27"/>
      <c r="D17" s="3"/>
      <c r="E17" s="10" t="s">
        <v>10</v>
      </c>
      <c r="F17" s="11"/>
      <c r="G17" s="7">
        <v>442.05526600000002</v>
      </c>
      <c r="H17" s="7">
        <v>81.173816000000002</v>
      </c>
      <c r="I17" s="8">
        <f t="shared" ref="I17:I19" si="1">+H17/G17</f>
        <v>0.1836282072477336</v>
      </c>
      <c r="J17" s="7">
        <v>396.636413</v>
      </c>
      <c r="K17" s="7">
        <v>245.57807600000001</v>
      </c>
      <c r="L17" s="8">
        <f t="shared" si="0"/>
        <v>0.61915161581496048</v>
      </c>
      <c r="M17" s="17">
        <f t="shared" ref="M17:M19" si="2">+(I17-L17)*100</f>
        <v>-43.552340856722687</v>
      </c>
      <c r="N17" s="27"/>
      <c r="O17" s="44"/>
    </row>
    <row r="18" spans="2:15" x14ac:dyDescent="0.25">
      <c r="B18" s="49"/>
      <c r="C18" s="27"/>
      <c r="D18" s="3"/>
      <c r="E18" s="10" t="s">
        <v>5</v>
      </c>
      <c r="F18" s="11"/>
      <c r="G18" s="7">
        <v>839.19901400000003</v>
      </c>
      <c r="H18" s="7">
        <v>246.26710399999999</v>
      </c>
      <c r="I18" s="8">
        <f t="shared" si="1"/>
        <v>0.2934549491737129</v>
      </c>
      <c r="J18" s="7">
        <v>1015.043106</v>
      </c>
      <c r="K18" s="7">
        <v>637.3836</v>
      </c>
      <c r="L18" s="8">
        <f t="shared" si="0"/>
        <v>0.62793747007627088</v>
      </c>
      <c r="M18" s="17">
        <f t="shared" si="2"/>
        <v>-33.448252090255799</v>
      </c>
      <c r="N18" s="27"/>
      <c r="O18" s="44"/>
    </row>
    <row r="19" spans="2:15" x14ac:dyDescent="0.25">
      <c r="B19" s="49"/>
      <c r="C19" s="27"/>
      <c r="D19" s="3"/>
      <c r="E19" s="12" t="s">
        <v>0</v>
      </c>
      <c r="F19" s="13"/>
      <c r="G19" s="14">
        <f t="shared" ref="G19:H19" si="3">SUM(G16:G18)</f>
        <v>1727.944491</v>
      </c>
      <c r="H19" s="15">
        <f t="shared" si="3"/>
        <v>457.65152799999998</v>
      </c>
      <c r="I19" s="16">
        <f t="shared" si="1"/>
        <v>0.26485314220663814</v>
      </c>
      <c r="J19" s="14">
        <f t="shared" ref="J19:K19" si="4">SUM(J16:J18)</f>
        <v>1823.8202609999998</v>
      </c>
      <c r="K19" s="14">
        <f t="shared" si="4"/>
        <v>1248.4057229999999</v>
      </c>
      <c r="L19" s="16">
        <f t="shared" si="0"/>
        <v>0.68450041360736913</v>
      </c>
      <c r="M19" s="17">
        <f t="shared" si="2"/>
        <v>-41.964727140073101</v>
      </c>
      <c r="N19" s="27"/>
      <c r="O19" s="44"/>
    </row>
    <row r="20" spans="2:15" x14ac:dyDescent="0.25">
      <c r="B20" s="49"/>
      <c r="C20" s="27"/>
      <c r="D20" s="3"/>
      <c r="E20" s="137" t="s">
        <v>87</v>
      </c>
      <c r="F20" s="137"/>
      <c r="G20" s="137"/>
      <c r="H20" s="137"/>
      <c r="I20" s="137"/>
      <c r="J20" s="137"/>
      <c r="K20" s="137"/>
      <c r="L20" s="137"/>
      <c r="M20" s="69"/>
      <c r="N20" s="27"/>
      <c r="O20" s="44"/>
    </row>
    <row r="21" spans="2:15" x14ac:dyDescent="0.25">
      <c r="B21" s="49"/>
      <c r="C21" s="27"/>
      <c r="D21" s="27"/>
      <c r="E21" s="137"/>
      <c r="F21" s="137"/>
      <c r="G21" s="137"/>
      <c r="H21" s="137"/>
      <c r="I21" s="137"/>
      <c r="J21" s="137"/>
      <c r="K21" s="137"/>
      <c r="L21" s="137"/>
      <c r="M21" s="69"/>
      <c r="N21" s="27"/>
      <c r="O21" s="44"/>
    </row>
    <row r="22" spans="2:15" x14ac:dyDescent="0.25">
      <c r="B22" s="49"/>
      <c r="C22" s="27"/>
      <c r="D22" s="27"/>
      <c r="E22" s="81"/>
      <c r="F22" s="81"/>
      <c r="G22" s="81"/>
      <c r="H22" s="81"/>
      <c r="I22" s="81"/>
      <c r="J22" s="81"/>
      <c r="K22" s="81"/>
      <c r="L22" s="81"/>
      <c r="M22" s="69"/>
      <c r="N22" s="27"/>
      <c r="O22" s="44"/>
    </row>
    <row r="23" spans="2:15" ht="15" customHeight="1" x14ac:dyDescent="0.25">
      <c r="B23" s="49"/>
      <c r="C23" s="120" t="str">
        <f>+CONCATENATE("El avance del presupuesto para proyectos productivos se encuentra al " &amp; FIXED(K29*100,1) &amp; "%, mientras que para los proyectos del tipo social se registra un avance del " &amp; FIXED(K30*100,1) &amp;"% al ",B214," 2018. Cabe resaltar que estos dos tipos de proyectos absorben el " &amp; FIXED(SUM(I29:I30)*100,1) &amp; "% del presupuesto total en esta región.")</f>
        <v>El avance del presupuesto para proyectos productivos se encuentra al 24.2%, mientras que para los proyectos del tipo social se registra un avance del 28.9% al 18 de junio 2018. Cabe resaltar que estos dos tipos de proyectos absorben el 95.4% del presupuesto total en esta región.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44"/>
    </row>
    <row r="24" spans="2:15" x14ac:dyDescent="0.25">
      <c r="B24" s="4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44"/>
    </row>
    <row r="25" spans="2:15" x14ac:dyDescent="0.25">
      <c r="B25" s="49"/>
      <c r="C25" s="27"/>
      <c r="D25" s="27"/>
      <c r="E25" s="5"/>
      <c r="F25" s="5"/>
      <c r="G25" s="5"/>
      <c r="H25" s="5"/>
      <c r="I25" s="5"/>
      <c r="J25" s="5"/>
      <c r="K25" s="5"/>
      <c r="L25" s="5"/>
      <c r="M25" s="27"/>
      <c r="N25" s="27"/>
      <c r="O25" s="44"/>
    </row>
    <row r="26" spans="2:15" x14ac:dyDescent="0.25">
      <c r="B26" s="49"/>
      <c r="C26" s="27"/>
      <c r="D26" s="27"/>
      <c r="E26" s="141" t="s">
        <v>60</v>
      </c>
      <c r="F26" s="141"/>
      <c r="G26" s="141"/>
      <c r="H26" s="141"/>
      <c r="I26" s="141"/>
      <c r="J26" s="141"/>
      <c r="K26" s="141"/>
      <c r="L26" s="141"/>
      <c r="M26" s="27"/>
      <c r="N26" s="27"/>
      <c r="O26" s="44"/>
    </row>
    <row r="27" spans="2:15" x14ac:dyDescent="0.25">
      <c r="B27" s="49"/>
      <c r="C27" s="27"/>
      <c r="D27" s="27"/>
      <c r="E27" s="5"/>
      <c r="F27" s="131" t="s">
        <v>1</v>
      </c>
      <c r="G27" s="131"/>
      <c r="H27" s="131"/>
      <c r="I27" s="131"/>
      <c r="J27" s="131"/>
      <c r="K27" s="131"/>
      <c r="L27" s="5"/>
      <c r="M27" s="27"/>
      <c r="N27" s="27"/>
      <c r="O27" s="44"/>
    </row>
    <row r="28" spans="2:15" x14ac:dyDescent="0.25">
      <c r="B28" s="49"/>
      <c r="C28" s="27"/>
      <c r="D28" s="27"/>
      <c r="E28" s="5"/>
      <c r="F28" s="132" t="s">
        <v>32</v>
      </c>
      <c r="G28" s="132"/>
      <c r="H28" s="19" t="s">
        <v>6</v>
      </c>
      <c r="I28" s="19" t="s">
        <v>16</v>
      </c>
      <c r="J28" s="19" t="s">
        <v>17</v>
      </c>
      <c r="K28" s="19" t="s">
        <v>18</v>
      </c>
      <c r="L28" s="5"/>
      <c r="M28" s="27"/>
      <c r="N28" s="27"/>
      <c r="O28" s="44"/>
    </row>
    <row r="29" spans="2:15" x14ac:dyDescent="0.25">
      <c r="B29" s="59"/>
      <c r="C29" s="60"/>
      <c r="D29" s="60"/>
      <c r="E29" s="57"/>
      <c r="F29" s="20" t="s">
        <v>13</v>
      </c>
      <c r="G29" s="11"/>
      <c r="H29" s="100">
        <f>+H78+H127+H176</f>
        <v>917.94406000000004</v>
      </c>
      <c r="I29" s="23">
        <f>+H29/H$33</f>
        <v>0.5312346923070228</v>
      </c>
      <c r="J29" s="100">
        <f t="shared" ref="J29:J32" si="5">+J78+J127+J176</f>
        <v>222.44198499999999</v>
      </c>
      <c r="K29" s="23">
        <f>+J29/H29</f>
        <v>0.24232629709483602</v>
      </c>
      <c r="L29" s="57"/>
      <c r="M29" s="60"/>
      <c r="N29" s="60"/>
      <c r="O29" s="61"/>
    </row>
    <row r="30" spans="2:15" x14ac:dyDescent="0.25">
      <c r="B30" s="59"/>
      <c r="C30" s="60"/>
      <c r="D30" s="60"/>
      <c r="E30" s="57"/>
      <c r="F30" s="20" t="s">
        <v>14</v>
      </c>
      <c r="G30" s="11"/>
      <c r="H30" s="100">
        <f t="shared" ref="H30:H32" si="6">+H79+H128+H177</f>
        <v>730.34578499999998</v>
      </c>
      <c r="I30" s="23">
        <f t="shared" ref="I30:I32" si="7">+H30/H$33</f>
        <v>0.42266738821993788</v>
      </c>
      <c r="J30" s="100">
        <f t="shared" si="5"/>
        <v>211.03017700000001</v>
      </c>
      <c r="K30" s="23">
        <f t="shared" ref="K30" si="8">+J30/H30</f>
        <v>0.28894556706451041</v>
      </c>
      <c r="L30" s="57"/>
      <c r="M30" s="60"/>
      <c r="N30" s="60"/>
      <c r="O30" s="61"/>
    </row>
    <row r="31" spans="2:15" x14ac:dyDescent="0.25">
      <c r="B31" s="59"/>
      <c r="C31" s="60"/>
      <c r="D31" s="60"/>
      <c r="E31" s="57"/>
      <c r="F31" s="20" t="s">
        <v>23</v>
      </c>
      <c r="G31" s="11"/>
      <c r="H31" s="100">
        <f t="shared" si="6"/>
        <v>33.05218</v>
      </c>
      <c r="I31" s="23">
        <f t="shared" si="7"/>
        <v>1.9128033436347232E-2</v>
      </c>
      <c r="J31" s="100">
        <f t="shared" si="5"/>
        <v>8.1546129999999994</v>
      </c>
      <c r="K31" s="23">
        <f>+J31/H31</f>
        <v>0.2467193691913816</v>
      </c>
      <c r="L31" s="57"/>
      <c r="M31" s="60"/>
      <c r="N31" s="60"/>
      <c r="O31" s="61"/>
    </row>
    <row r="32" spans="2:15" x14ac:dyDescent="0.25">
      <c r="B32" s="59"/>
      <c r="C32" s="60"/>
      <c r="D32" s="60"/>
      <c r="E32" s="57"/>
      <c r="F32" s="20" t="s">
        <v>15</v>
      </c>
      <c r="G32" s="11"/>
      <c r="H32" s="100">
        <f t="shared" si="6"/>
        <v>46.602466</v>
      </c>
      <c r="I32" s="23">
        <f t="shared" si="7"/>
        <v>2.6969886036692137E-2</v>
      </c>
      <c r="J32" s="100">
        <f t="shared" si="5"/>
        <v>16.024756</v>
      </c>
      <c r="K32" s="23">
        <f>+J32/H32</f>
        <v>0.34386068754387378</v>
      </c>
      <c r="L32" s="57"/>
      <c r="M32" s="60"/>
      <c r="N32" s="60"/>
      <c r="O32" s="61"/>
    </row>
    <row r="33" spans="2:15" x14ac:dyDescent="0.25">
      <c r="B33" s="59"/>
      <c r="C33" s="60"/>
      <c r="D33" s="60"/>
      <c r="E33" s="57"/>
      <c r="F33" s="21" t="s">
        <v>0</v>
      </c>
      <c r="G33" s="13"/>
      <c r="H33" s="14">
        <f>SUM(H29:H32)</f>
        <v>1727.944491</v>
      </c>
      <c r="I33" s="22">
        <f>SUM(I29:I32)</f>
        <v>1</v>
      </c>
      <c r="J33" s="43">
        <f>SUM(J29:J32)</f>
        <v>457.65153100000003</v>
      </c>
      <c r="K33" s="22">
        <f t="shared" ref="K33" si="9">+J33/H33</f>
        <v>0.26485314394280507</v>
      </c>
      <c r="L33" s="57"/>
      <c r="M33" s="60"/>
      <c r="N33" s="60"/>
      <c r="O33" s="61"/>
    </row>
    <row r="34" spans="2:15" x14ac:dyDescent="0.25">
      <c r="B34" s="49"/>
      <c r="C34" s="27"/>
      <c r="D34" s="3"/>
      <c r="E34" s="5"/>
      <c r="F34" s="119" t="s">
        <v>88</v>
      </c>
      <c r="G34" s="119"/>
      <c r="H34" s="119"/>
      <c r="I34" s="119"/>
      <c r="J34" s="119"/>
      <c r="K34" s="119"/>
      <c r="L34" s="5"/>
      <c r="M34" s="3"/>
      <c r="N34" s="27"/>
      <c r="O34" s="44"/>
    </row>
    <row r="35" spans="2:15" x14ac:dyDescent="0.25">
      <c r="B35" s="49"/>
      <c r="C35" s="27"/>
      <c r="D35" s="3"/>
      <c r="E35" s="5"/>
      <c r="F35" s="5"/>
      <c r="G35" s="5"/>
      <c r="H35" s="70"/>
      <c r="I35" s="71"/>
      <c r="J35" s="70"/>
      <c r="K35" s="71"/>
      <c r="L35" s="5"/>
      <c r="M35" s="3"/>
      <c r="N35" s="27"/>
      <c r="O35" s="44"/>
    </row>
    <row r="36" spans="2:15" ht="15" customHeight="1" x14ac:dyDescent="0.25">
      <c r="B36" s="49"/>
      <c r="C36" s="120" t="str">
        <f>+CONCATENATE( "El sector " &amp; TEXT(F42,20) &amp; " cuenta con el mayor presupuesto en esta región, con un nivel de ejecución del " &amp; FIXED(K42*100,1) &amp; "%, del mismo modo para proyectos " &amp; TEXT(F43,20)&amp; " se tiene un nivel de avance de " &amp; FIXED(K43*100,1) &amp; "%. Cabe destacar que solo estos dos sectores concentran el " &amp; FIXED(SUM(I42:I43)*100,1) &amp; "% del presupuesto de esta región. ")</f>
        <v xml:space="preserve">El sector TRANSPORTE cuenta con el mayor presupuesto en esta región, con un nivel de ejecución del 29.0%, del mismo modo para proyectos EDUCACION se tiene un nivel de avance de 37.3%. Cabe destacar que solo estos dos sectores concentran el 42.7% del presupuesto de esta región. 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44"/>
    </row>
    <row r="37" spans="2:15" x14ac:dyDescent="0.25">
      <c r="B37" s="4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44"/>
    </row>
    <row r="38" spans="2:15" x14ac:dyDescent="0.25">
      <c r="B38" s="49"/>
      <c r="C38" s="27"/>
      <c r="D38" s="5"/>
      <c r="E38" s="5"/>
      <c r="F38" s="5"/>
      <c r="G38" s="5"/>
      <c r="H38" s="27"/>
      <c r="I38" s="27"/>
      <c r="J38" s="27"/>
      <c r="K38" s="27"/>
      <c r="L38" s="27"/>
      <c r="M38" s="27"/>
      <c r="N38" s="27"/>
      <c r="O38" s="44"/>
    </row>
    <row r="39" spans="2:15" x14ac:dyDescent="0.25">
      <c r="B39" s="49"/>
      <c r="C39" s="27"/>
      <c r="D39" s="5"/>
      <c r="E39" s="130" t="s">
        <v>61</v>
      </c>
      <c r="F39" s="130"/>
      <c r="G39" s="130"/>
      <c r="H39" s="130"/>
      <c r="I39" s="130"/>
      <c r="J39" s="130"/>
      <c r="K39" s="130"/>
      <c r="L39" s="130"/>
      <c r="M39" s="27"/>
      <c r="N39" s="27"/>
      <c r="O39" s="44"/>
    </row>
    <row r="40" spans="2:15" x14ac:dyDescent="0.25">
      <c r="B40" s="49"/>
      <c r="C40" s="27"/>
      <c r="D40" s="5"/>
      <c r="E40" s="5"/>
      <c r="F40" s="131" t="s">
        <v>1</v>
      </c>
      <c r="G40" s="131"/>
      <c r="H40" s="131"/>
      <c r="I40" s="131"/>
      <c r="J40" s="131"/>
      <c r="K40" s="131"/>
      <c r="L40" s="5"/>
      <c r="M40" s="27"/>
      <c r="N40" s="27"/>
      <c r="O40" s="44"/>
    </row>
    <row r="41" spans="2:15" x14ac:dyDescent="0.25">
      <c r="B41" s="49"/>
      <c r="C41" s="27"/>
      <c r="D41" s="5"/>
      <c r="E41" s="27"/>
      <c r="F41" s="135" t="s">
        <v>22</v>
      </c>
      <c r="G41" s="136"/>
      <c r="H41" s="24" t="s">
        <v>20</v>
      </c>
      <c r="I41" s="24" t="s">
        <v>3</v>
      </c>
      <c r="J41" s="19" t="s">
        <v>21</v>
      </c>
      <c r="K41" s="19" t="s">
        <v>18</v>
      </c>
      <c r="L41" s="5"/>
      <c r="M41" s="27"/>
      <c r="N41" s="27"/>
      <c r="O41" s="44"/>
    </row>
    <row r="42" spans="2:15" x14ac:dyDescent="0.25">
      <c r="B42" s="59"/>
      <c r="C42" s="60"/>
      <c r="D42" s="57"/>
      <c r="E42" s="60"/>
      <c r="F42" s="20" t="s">
        <v>48</v>
      </c>
      <c r="G42" s="25"/>
      <c r="H42" s="82">
        <v>457.47886</v>
      </c>
      <c r="I42" s="23">
        <f>+H42/H$50</f>
        <v>0.26475321538555141</v>
      </c>
      <c r="J42" s="82">
        <v>132.445975</v>
      </c>
      <c r="K42" s="23">
        <f>+J42/H42</f>
        <v>0.28951277661223518</v>
      </c>
      <c r="L42" s="57"/>
      <c r="M42" s="60"/>
      <c r="N42" s="60"/>
      <c r="O42" s="61"/>
    </row>
    <row r="43" spans="2:15" x14ac:dyDescent="0.25">
      <c r="B43" s="59"/>
      <c r="C43" s="60"/>
      <c r="D43" s="57"/>
      <c r="E43" s="60"/>
      <c r="F43" s="20" t="s">
        <v>50</v>
      </c>
      <c r="G43" s="25"/>
      <c r="H43" s="82">
        <v>280.79853000000003</v>
      </c>
      <c r="I43" s="23">
        <f t="shared" ref="I43:I49" si="10">+H43/H$50</f>
        <v>0.16250436947629937</v>
      </c>
      <c r="J43" s="82">
        <v>104.646001</v>
      </c>
      <c r="K43" s="23">
        <f t="shared" ref="K43:K50" si="11">+J43/H43</f>
        <v>0.37267289469072357</v>
      </c>
      <c r="L43" s="57"/>
      <c r="M43" s="60"/>
      <c r="N43" s="60"/>
      <c r="O43" s="61"/>
    </row>
    <row r="44" spans="2:15" x14ac:dyDescent="0.25">
      <c r="B44" s="59"/>
      <c r="C44" s="60"/>
      <c r="D44" s="57"/>
      <c r="E44" s="60"/>
      <c r="F44" s="20" t="s">
        <v>49</v>
      </c>
      <c r="G44" s="25"/>
      <c r="H44" s="82">
        <v>272.45593599999995</v>
      </c>
      <c r="I44" s="23">
        <f t="shared" si="10"/>
        <v>0.15767632433743495</v>
      </c>
      <c r="J44" s="82">
        <v>68.326663999999994</v>
      </c>
      <c r="K44" s="23">
        <f t="shared" si="11"/>
        <v>0.25078060328992063</v>
      </c>
      <c r="L44" s="57"/>
      <c r="M44" s="60"/>
      <c r="N44" s="60"/>
      <c r="O44" s="61"/>
    </row>
    <row r="45" spans="2:15" x14ac:dyDescent="0.25">
      <c r="B45" s="59"/>
      <c r="C45" s="60"/>
      <c r="D45" s="57"/>
      <c r="E45" s="60"/>
      <c r="F45" s="20" t="s">
        <v>51</v>
      </c>
      <c r="G45" s="25"/>
      <c r="H45" s="82">
        <v>271.60475600000001</v>
      </c>
      <c r="I45" s="23">
        <f t="shared" si="10"/>
        <v>0.15718372749509812</v>
      </c>
      <c r="J45" s="82">
        <v>54.949376999999998</v>
      </c>
      <c r="K45" s="23">
        <f t="shared" si="11"/>
        <v>0.20231375108910093</v>
      </c>
      <c r="L45" s="57"/>
      <c r="M45" s="60"/>
      <c r="N45" s="60"/>
      <c r="O45" s="61"/>
    </row>
    <row r="46" spans="2:15" x14ac:dyDescent="0.25">
      <c r="B46" s="59"/>
      <c r="C46" s="60"/>
      <c r="D46" s="57"/>
      <c r="E46" s="60"/>
      <c r="F46" s="20" t="s">
        <v>54</v>
      </c>
      <c r="G46" s="25"/>
      <c r="H46" s="82">
        <v>161.334169</v>
      </c>
      <c r="I46" s="23">
        <f t="shared" si="10"/>
        <v>9.3367680408895731E-2</v>
      </c>
      <c r="J46" s="82">
        <v>31.530552</v>
      </c>
      <c r="K46" s="23">
        <f t="shared" si="11"/>
        <v>0.19543629347357905</v>
      </c>
      <c r="L46" s="57"/>
      <c r="M46" s="60"/>
      <c r="N46" s="60"/>
      <c r="O46" s="61"/>
    </row>
    <row r="47" spans="2:15" x14ac:dyDescent="0.25">
      <c r="B47" s="59"/>
      <c r="C47" s="60"/>
      <c r="D47" s="57"/>
      <c r="E47" s="60"/>
      <c r="F47" s="20" t="s">
        <v>96</v>
      </c>
      <c r="G47" s="25"/>
      <c r="H47" s="82">
        <v>61.543156999999994</v>
      </c>
      <c r="I47" s="23">
        <f t="shared" si="10"/>
        <v>3.561639700843839E-2</v>
      </c>
      <c r="J47" s="82">
        <v>0.149426</v>
      </c>
      <c r="K47" s="23">
        <f t="shared" si="11"/>
        <v>2.4279872415384871E-3</v>
      </c>
      <c r="L47" s="57"/>
      <c r="M47" s="60"/>
      <c r="N47" s="60"/>
      <c r="O47" s="61"/>
    </row>
    <row r="48" spans="2:15" x14ac:dyDescent="0.25">
      <c r="B48" s="59"/>
      <c r="C48" s="60"/>
      <c r="D48" s="57"/>
      <c r="E48" s="60"/>
      <c r="F48" s="20" t="s">
        <v>52</v>
      </c>
      <c r="G48" s="25"/>
      <c r="H48" s="82">
        <v>46.602466</v>
      </c>
      <c r="I48" s="23">
        <f t="shared" si="10"/>
        <v>2.6969886036692137E-2</v>
      </c>
      <c r="J48" s="82">
        <v>16.024756</v>
      </c>
      <c r="K48" s="23">
        <f t="shared" si="11"/>
        <v>0.34386068754387378</v>
      </c>
      <c r="L48" s="57"/>
      <c r="M48" s="60"/>
      <c r="N48" s="60"/>
      <c r="O48" s="61"/>
    </row>
    <row r="49" spans="2:15" x14ac:dyDescent="0.25">
      <c r="B49" s="59"/>
      <c r="C49" s="60"/>
      <c r="D49" s="57"/>
      <c r="E49" s="60"/>
      <c r="F49" s="20" t="s">
        <v>53</v>
      </c>
      <c r="G49" s="25"/>
      <c r="H49" s="82">
        <f>+H33-SUM(H42:H48)</f>
        <v>176.1266169999999</v>
      </c>
      <c r="I49" s="23">
        <f t="shared" si="10"/>
        <v>0.10192839985158986</v>
      </c>
      <c r="J49" s="82">
        <f>+J33-SUM(J42:J48)</f>
        <v>49.578779999999995</v>
      </c>
      <c r="K49" s="23">
        <f t="shared" si="11"/>
        <v>0.28149510190160537</v>
      </c>
      <c r="L49" s="57"/>
      <c r="M49" s="60"/>
      <c r="N49" s="60"/>
      <c r="O49" s="61"/>
    </row>
    <row r="50" spans="2:15" x14ac:dyDescent="0.25">
      <c r="B50" s="59"/>
      <c r="C50" s="60"/>
      <c r="D50" s="57"/>
      <c r="E50" s="60"/>
      <c r="F50" s="21" t="s">
        <v>0</v>
      </c>
      <c r="G50" s="26"/>
      <c r="H50" s="14">
        <f>SUM(H42:H49)</f>
        <v>1727.944491</v>
      </c>
      <c r="I50" s="22">
        <f>SUM(I42:I49)</f>
        <v>1</v>
      </c>
      <c r="J50" s="43">
        <f>SUM(J42:J49)</f>
        <v>457.65153100000003</v>
      </c>
      <c r="K50" s="22">
        <f t="shared" si="11"/>
        <v>0.26485314394280507</v>
      </c>
      <c r="L50" s="57"/>
      <c r="M50" s="60"/>
      <c r="N50" s="60"/>
      <c r="O50" s="61"/>
    </row>
    <row r="51" spans="2:15" x14ac:dyDescent="0.25">
      <c r="B51" s="49"/>
      <c r="C51" s="27"/>
      <c r="D51" s="3"/>
      <c r="E51" s="5"/>
      <c r="F51" s="119" t="s">
        <v>88</v>
      </c>
      <c r="G51" s="119"/>
      <c r="H51" s="119"/>
      <c r="I51" s="119"/>
      <c r="J51" s="119"/>
      <c r="K51" s="119"/>
      <c r="L51" s="5"/>
      <c r="M51" s="3"/>
      <c r="N51" s="27"/>
      <c r="O51" s="44"/>
    </row>
    <row r="52" spans="2:15" x14ac:dyDescent="0.25">
      <c r="B52" s="49"/>
      <c r="C52" s="27"/>
      <c r="D52" s="3"/>
      <c r="E52" s="5"/>
      <c r="F52" s="3"/>
      <c r="G52" s="3"/>
      <c r="H52" s="3"/>
      <c r="I52" s="3"/>
      <c r="J52" s="3"/>
      <c r="K52" s="3"/>
      <c r="L52" s="3"/>
      <c r="M52" s="27"/>
      <c r="N52" s="27"/>
      <c r="O52" s="44"/>
    </row>
    <row r="53" spans="2:15" ht="15" customHeight="1" x14ac:dyDescent="0.25">
      <c r="B53" s="49"/>
      <c r="C53" s="120" t="str">
        <f>+CONCATENATE("A la fecha  de los " &amp; FIXED(J63,0)  &amp; "  proyectos presupuestados para el 2018, " &amp; FIXED(J59,0) &amp; " no cuentan con ningún avance en ejecución del gasto, mientras que " &amp; FIXED(J60,0) &amp; " (" &amp; FIXED(K60*100,1) &amp; "% de proyectos) no superan el 50,0% de ejecución, " &amp; FIXED(J61,0) &amp; " proyectos (" &amp; FIXED(K61*100,1) &amp; "% del total) tienen un nivel de ejecución mayor al 50,0% pero no culminan al 100% y " &amp; FIXED(J62,0) &amp; " proyectos por S/ " &amp; FIXED(I62,1) &amp; " millones se han ejecutado al 100,0%.")</f>
        <v>A la fecha  de los 1,512  proyectos presupuestados para el 2018, 566 no cuentan con ningún avance en ejecución del gasto, mientras que 367 (24.3% de proyectos) no superan el 50,0% de ejecución, 391 proyectos (25.9% del total) tienen un nivel de ejecución mayor al 50,0% pero no culminan al 100% y 188 proyectos por S/ 32.8 millones se han ejecutado al 100,0%.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44"/>
    </row>
    <row r="54" spans="2:15" x14ac:dyDescent="0.25">
      <c r="B54" s="49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44"/>
    </row>
    <row r="55" spans="2:15" x14ac:dyDescent="0.25">
      <c r="B55" s="4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44"/>
    </row>
    <row r="56" spans="2:15" x14ac:dyDescent="0.25">
      <c r="B56" s="49"/>
      <c r="C56" s="27"/>
      <c r="D56" s="27"/>
      <c r="E56" s="130" t="s">
        <v>68</v>
      </c>
      <c r="F56" s="130"/>
      <c r="G56" s="130"/>
      <c r="H56" s="130"/>
      <c r="I56" s="130"/>
      <c r="J56" s="130"/>
      <c r="K56" s="130"/>
      <c r="L56" s="130"/>
      <c r="M56" s="27"/>
      <c r="N56" s="27"/>
      <c r="O56" s="44"/>
    </row>
    <row r="57" spans="2:15" x14ac:dyDescent="0.25">
      <c r="B57" s="49"/>
      <c r="C57" s="27"/>
      <c r="D57" s="27"/>
      <c r="E57" s="5"/>
      <c r="F57" s="131" t="s">
        <v>33</v>
      </c>
      <c r="G57" s="131"/>
      <c r="H57" s="131"/>
      <c r="I57" s="131"/>
      <c r="J57" s="131"/>
      <c r="K57" s="131"/>
      <c r="L57" s="5"/>
      <c r="M57" s="27"/>
      <c r="N57" s="27"/>
      <c r="O57" s="44"/>
    </row>
    <row r="58" spans="2:15" x14ac:dyDescent="0.25">
      <c r="B58" s="49"/>
      <c r="C58" s="27"/>
      <c r="D58" s="27"/>
      <c r="E58" s="27"/>
      <c r="F58" s="29" t="s">
        <v>25</v>
      </c>
      <c r="G58" s="19" t="s">
        <v>18</v>
      </c>
      <c r="H58" s="19" t="s">
        <v>20</v>
      </c>
      <c r="I58" s="19" t="s">
        <v>7</v>
      </c>
      <c r="J58" s="19" t="s">
        <v>24</v>
      </c>
      <c r="K58" s="19" t="s">
        <v>3</v>
      </c>
      <c r="L58" s="27"/>
      <c r="M58" s="27" t="s">
        <v>36</v>
      </c>
      <c r="N58" s="27"/>
      <c r="O58" s="44"/>
    </row>
    <row r="59" spans="2:15" x14ac:dyDescent="0.25">
      <c r="B59" s="49"/>
      <c r="C59" s="27"/>
      <c r="D59" s="27"/>
      <c r="E59" s="27"/>
      <c r="F59" s="30" t="s">
        <v>26</v>
      </c>
      <c r="G59" s="23">
        <f>+I59/H59</f>
        <v>0</v>
      </c>
      <c r="H59" s="100">
        <f t="shared" ref="H59:J62" si="12">+H108+H157+H206</f>
        <v>587.51889100000017</v>
      </c>
      <c r="I59" s="100">
        <f t="shared" si="12"/>
        <v>0</v>
      </c>
      <c r="J59" s="100">
        <f t="shared" si="12"/>
        <v>566</v>
      </c>
      <c r="K59" s="23">
        <f>+J59/J$63</f>
        <v>0.37433862433862436</v>
      </c>
      <c r="L59" s="27"/>
      <c r="M59" s="32">
        <f>SUM(J60:J62)</f>
        <v>946</v>
      </c>
      <c r="N59" s="27"/>
      <c r="O59" s="44"/>
    </row>
    <row r="60" spans="2:15" x14ac:dyDescent="0.25">
      <c r="B60" s="49"/>
      <c r="C60" s="27"/>
      <c r="D60" s="27"/>
      <c r="E60" s="27"/>
      <c r="F60" s="30" t="s">
        <v>27</v>
      </c>
      <c r="G60" s="23">
        <f t="shared" ref="G60:G63" si="13">+I60/H60</f>
        <v>0.22998308522996674</v>
      </c>
      <c r="H60" s="100">
        <f t="shared" si="12"/>
        <v>764.71923500000014</v>
      </c>
      <c r="I60" s="100">
        <f t="shared" si="12"/>
        <v>175.872489</v>
      </c>
      <c r="J60" s="100">
        <f t="shared" si="12"/>
        <v>367</v>
      </c>
      <c r="K60" s="23">
        <f t="shared" ref="K60:K62" si="14">+J60/J$63</f>
        <v>0.24272486772486773</v>
      </c>
      <c r="L60" s="27"/>
      <c r="M60" s="27"/>
      <c r="N60" s="27"/>
      <c r="O60" s="44"/>
    </row>
    <row r="61" spans="2:15" x14ac:dyDescent="0.25">
      <c r="B61" s="49"/>
      <c r="C61" s="27"/>
      <c r="D61" s="27"/>
      <c r="E61" s="27"/>
      <c r="F61" s="30" t="s">
        <v>28</v>
      </c>
      <c r="G61" s="23">
        <f t="shared" si="13"/>
        <v>0.72632230518954899</v>
      </c>
      <c r="H61" s="100">
        <f t="shared" si="12"/>
        <v>342.74054399999989</v>
      </c>
      <c r="I61" s="100">
        <f t="shared" si="12"/>
        <v>248.94010199999997</v>
      </c>
      <c r="J61" s="100">
        <f t="shared" si="12"/>
        <v>391</v>
      </c>
      <c r="K61" s="23">
        <f t="shared" si="14"/>
        <v>0.2585978835978836</v>
      </c>
      <c r="L61" s="27"/>
      <c r="M61" s="27"/>
      <c r="N61" s="27"/>
      <c r="O61" s="44"/>
    </row>
    <row r="62" spans="2:15" x14ac:dyDescent="0.25">
      <c r="B62" s="49"/>
      <c r="C62" s="27"/>
      <c r="D62" s="27"/>
      <c r="E62" s="27"/>
      <c r="F62" s="30" t="s">
        <v>29</v>
      </c>
      <c r="G62" s="23">
        <f t="shared" si="13"/>
        <v>0.99615177186092208</v>
      </c>
      <c r="H62" s="100">
        <f t="shared" si="12"/>
        <v>32.965821000000005</v>
      </c>
      <c r="I62" s="100">
        <f t="shared" si="12"/>
        <v>32.838960999999998</v>
      </c>
      <c r="J62" s="100">
        <f t="shared" si="12"/>
        <v>188</v>
      </c>
      <c r="K62" s="23">
        <f t="shared" si="14"/>
        <v>0.12433862433862433</v>
      </c>
      <c r="L62" s="27"/>
      <c r="M62" s="27"/>
      <c r="N62" s="27"/>
      <c r="O62" s="44"/>
    </row>
    <row r="63" spans="2:15" x14ac:dyDescent="0.25">
      <c r="B63" s="49"/>
      <c r="C63" s="27"/>
      <c r="D63" s="27"/>
      <c r="E63" s="27"/>
      <c r="F63" s="31" t="s">
        <v>0</v>
      </c>
      <c r="G63" s="22">
        <f t="shared" si="13"/>
        <v>0.26485315609597321</v>
      </c>
      <c r="H63" s="15">
        <f t="shared" ref="H63:J63" si="15">SUM(H59:H62)</f>
        <v>1727.944491</v>
      </c>
      <c r="I63" s="15">
        <f t="shared" si="15"/>
        <v>457.65155199999998</v>
      </c>
      <c r="J63" s="28">
        <f t="shared" si="15"/>
        <v>1512</v>
      </c>
      <c r="K63" s="22">
        <f>SUM(K59:K62)</f>
        <v>1</v>
      </c>
      <c r="L63" s="27"/>
      <c r="M63" s="27"/>
      <c r="N63" s="27"/>
      <c r="O63" s="44"/>
    </row>
    <row r="64" spans="2:15" x14ac:dyDescent="0.25">
      <c r="B64" s="49"/>
      <c r="C64" s="27"/>
      <c r="D64" s="3"/>
      <c r="E64" s="5"/>
      <c r="F64" s="119" t="s">
        <v>88</v>
      </c>
      <c r="G64" s="119"/>
      <c r="H64" s="119"/>
      <c r="I64" s="119"/>
      <c r="J64" s="119"/>
      <c r="K64" s="119"/>
      <c r="L64" s="5"/>
      <c r="M64" s="3"/>
      <c r="N64" s="27"/>
      <c r="O64" s="44"/>
    </row>
    <row r="65" spans="2:15" x14ac:dyDescent="0.25">
      <c r="B65" s="49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44"/>
    </row>
    <row r="66" spans="2:15" x14ac:dyDescent="0.25"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</row>
    <row r="67" spans="2:15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</row>
    <row r="68" spans="2:15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</row>
    <row r="69" spans="2:15" x14ac:dyDescent="0.25"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8"/>
    </row>
    <row r="70" spans="2:15" x14ac:dyDescent="0.25">
      <c r="B70" s="49"/>
      <c r="C70" s="133" t="s">
        <v>19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50"/>
    </row>
    <row r="71" spans="2:15" x14ac:dyDescent="0.25">
      <c r="B71" s="49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51"/>
    </row>
    <row r="72" spans="2:15" ht="15" customHeight="1" x14ac:dyDescent="0.25">
      <c r="B72" s="49"/>
      <c r="C72" s="120" t="str">
        <f>+CONCATENATE("El avance del presupuesto del Gobierno Nacional para proyectos productivos se encuentra al " &amp; FIXED(K78*100,1) &amp; "%, mientras que para los proyectos del tipo social se registra un avance del " &amp; FIXED(K79*100,1) &amp;"% al ",B214," del 2018. Cabe resaltar que estos dos tipos de proyectos absorben el " &amp; FIXED(SUM(I78:I79)*100,1) &amp; "% del presupuesto total del Gobierno Nacional en esta región.")</f>
        <v>El avance del presupuesto del Gobierno Nacional para proyectos productivos se encuentra al 29.5%, mientras que para los proyectos del tipo social se registra un avance del 28.4% al 18 de junio del 2018. Cabe resaltar que estos dos tipos de proyectos absorben el 99.2% del presupuesto total del Gobierno Nacional en esta región.</v>
      </c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51"/>
    </row>
    <row r="73" spans="2:15" x14ac:dyDescent="0.25">
      <c r="B73" s="4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44"/>
    </row>
    <row r="74" spans="2:15" x14ac:dyDescent="0.25">
      <c r="B74" s="49"/>
      <c r="C74" s="27"/>
      <c r="D74" s="27"/>
      <c r="E74" s="5"/>
      <c r="F74" s="5"/>
      <c r="G74" s="5"/>
      <c r="H74" s="5"/>
      <c r="I74" s="5"/>
      <c r="J74" s="5"/>
      <c r="K74" s="5"/>
      <c r="L74" s="5"/>
      <c r="M74" s="27"/>
      <c r="N74" s="27"/>
      <c r="O74" s="44"/>
    </row>
    <row r="75" spans="2:15" x14ac:dyDescent="0.25">
      <c r="B75" s="49"/>
      <c r="C75" s="27"/>
      <c r="D75" s="27"/>
      <c r="E75" s="134" t="s">
        <v>62</v>
      </c>
      <c r="F75" s="134"/>
      <c r="G75" s="134"/>
      <c r="H75" s="134"/>
      <c r="I75" s="134"/>
      <c r="J75" s="134"/>
      <c r="K75" s="134"/>
      <c r="L75" s="134"/>
      <c r="M75" s="27"/>
      <c r="N75" s="27"/>
      <c r="O75" s="44"/>
    </row>
    <row r="76" spans="2:15" x14ac:dyDescent="0.25">
      <c r="B76" s="49"/>
      <c r="C76" s="27"/>
      <c r="D76" s="27"/>
      <c r="E76" s="5"/>
      <c r="F76" s="131" t="s">
        <v>1</v>
      </c>
      <c r="G76" s="131"/>
      <c r="H76" s="131"/>
      <c r="I76" s="131"/>
      <c r="J76" s="131"/>
      <c r="K76" s="131"/>
      <c r="L76" s="5"/>
      <c r="M76" s="27"/>
      <c r="N76" s="27"/>
      <c r="O76" s="44"/>
    </row>
    <row r="77" spans="2:15" x14ac:dyDescent="0.25">
      <c r="B77" s="59"/>
      <c r="C77" s="60"/>
      <c r="D77" s="60"/>
      <c r="E77" s="57"/>
      <c r="F77" s="132" t="s">
        <v>32</v>
      </c>
      <c r="G77" s="132"/>
      <c r="H77" s="19" t="s">
        <v>6</v>
      </c>
      <c r="I77" s="19" t="s">
        <v>16</v>
      </c>
      <c r="J77" s="19" t="s">
        <v>17</v>
      </c>
      <c r="K77" s="19" t="s">
        <v>18</v>
      </c>
      <c r="L77" s="57"/>
      <c r="M77" s="60"/>
      <c r="N77" s="60"/>
      <c r="O77" s="61"/>
    </row>
    <row r="78" spans="2:15" x14ac:dyDescent="0.25">
      <c r="B78" s="59"/>
      <c r="C78" s="60"/>
      <c r="D78" s="60"/>
      <c r="E78" s="57"/>
      <c r="F78" s="20" t="s">
        <v>13</v>
      </c>
      <c r="G78" s="11"/>
      <c r="H78" s="100">
        <v>363.34802300000001</v>
      </c>
      <c r="I78" s="23">
        <f>+H78/$H$82</f>
        <v>0.81342284664483056</v>
      </c>
      <c r="J78" s="82">
        <v>107.210736</v>
      </c>
      <c r="K78" s="23">
        <f>+J78/H78</f>
        <v>0.29506349068534765</v>
      </c>
      <c r="L78" s="57"/>
      <c r="M78" s="60"/>
      <c r="N78" s="60"/>
      <c r="O78" s="61"/>
    </row>
    <row r="79" spans="2:15" x14ac:dyDescent="0.25">
      <c r="B79" s="59"/>
      <c r="C79" s="60"/>
      <c r="D79" s="60"/>
      <c r="E79" s="57"/>
      <c r="F79" s="20" t="s">
        <v>14</v>
      </c>
      <c r="G79" s="11"/>
      <c r="H79" s="82">
        <v>79.832041000000004</v>
      </c>
      <c r="I79" s="23">
        <f>+H79/$H$82</f>
        <v>0.17871902950655885</v>
      </c>
      <c r="J79" s="82">
        <v>22.685852000000001</v>
      </c>
      <c r="K79" s="23">
        <f t="shared" ref="K79:K82" si="16">+J79/H79</f>
        <v>0.28416976086080525</v>
      </c>
      <c r="L79" s="57"/>
      <c r="M79" s="60"/>
      <c r="N79" s="60"/>
      <c r="O79" s="61"/>
    </row>
    <row r="80" spans="2:15" x14ac:dyDescent="0.25">
      <c r="B80" s="59"/>
      <c r="C80" s="60"/>
      <c r="D80" s="60"/>
      <c r="E80" s="57"/>
      <c r="F80" s="20" t="s">
        <v>23</v>
      </c>
      <c r="G80" s="11"/>
      <c r="H80" s="82">
        <v>3.5101469999999999</v>
      </c>
      <c r="I80" s="23">
        <f>+H80/$H$82</f>
        <v>7.8581238486105966E-3</v>
      </c>
      <c r="J80" s="82">
        <v>0.31402099999999999</v>
      </c>
      <c r="K80" s="23">
        <f t="shared" si="16"/>
        <v>8.9460925710518682E-2</v>
      </c>
      <c r="L80" s="57"/>
      <c r="M80" s="60"/>
      <c r="N80" s="60"/>
      <c r="O80" s="61"/>
    </row>
    <row r="81" spans="2:15" x14ac:dyDescent="0.25">
      <c r="B81" s="59"/>
      <c r="C81" s="60"/>
      <c r="D81" s="60"/>
      <c r="E81" s="57"/>
      <c r="F81" s="20" t="s">
        <v>15</v>
      </c>
      <c r="G81" s="11"/>
      <c r="H81" s="82"/>
      <c r="I81" s="23">
        <f>+H81/$H$82</f>
        <v>0</v>
      </c>
      <c r="J81" s="82"/>
      <c r="K81" s="23" t="e">
        <f t="shared" si="16"/>
        <v>#DIV/0!</v>
      </c>
      <c r="L81" s="57"/>
      <c r="M81" s="60"/>
      <c r="N81" s="60"/>
      <c r="O81" s="61"/>
    </row>
    <row r="82" spans="2:15" x14ac:dyDescent="0.25">
      <c r="B82" s="59"/>
      <c r="C82" s="60"/>
      <c r="D82" s="60"/>
      <c r="E82" s="57"/>
      <c r="F82" s="21" t="s">
        <v>0</v>
      </c>
      <c r="G82" s="13"/>
      <c r="H82" s="43">
        <f>SUM(H78:H81)</f>
        <v>446.69021100000003</v>
      </c>
      <c r="I82" s="22">
        <f>+H82/$H$82</f>
        <v>1</v>
      </c>
      <c r="J82" s="43">
        <f>SUM(J78:J81)</f>
        <v>130.21060900000001</v>
      </c>
      <c r="K82" s="22">
        <f t="shared" si="16"/>
        <v>0.29150092344423462</v>
      </c>
      <c r="L82" s="57"/>
      <c r="M82" s="60"/>
      <c r="N82" s="60"/>
      <c r="O82" s="61"/>
    </row>
    <row r="83" spans="2:15" x14ac:dyDescent="0.25">
      <c r="B83" s="59"/>
      <c r="C83" s="60"/>
      <c r="D83" s="58"/>
      <c r="E83" s="57"/>
      <c r="F83" s="119" t="s">
        <v>88</v>
      </c>
      <c r="G83" s="119"/>
      <c r="H83" s="119"/>
      <c r="I83" s="119"/>
      <c r="J83" s="119"/>
      <c r="K83" s="119"/>
      <c r="L83" s="57"/>
      <c r="M83" s="58"/>
      <c r="N83" s="60"/>
      <c r="O83" s="61"/>
    </row>
    <row r="84" spans="2:15" x14ac:dyDescent="0.25">
      <c r="B84" s="59"/>
      <c r="C84" s="60"/>
      <c r="D84" s="60"/>
      <c r="E84" s="57"/>
      <c r="F84" s="5"/>
      <c r="G84" s="5"/>
      <c r="H84" s="5"/>
      <c r="I84" s="5"/>
      <c r="J84" s="5"/>
      <c r="K84" s="5"/>
      <c r="L84" s="57"/>
      <c r="M84" s="60"/>
      <c r="N84" s="60"/>
      <c r="O84" s="61"/>
    </row>
    <row r="85" spans="2:15" ht="15" customHeight="1" x14ac:dyDescent="0.25">
      <c r="B85" s="59"/>
      <c r="C85" s="120" t="str">
        <f>+CONCATENATE( "El gasto del Gobierno Nacional en el sector " &amp; TEXT(F91,20) &amp; " cuenta con el mayor presupuesto en esta región, con un nivel de ejecución del " &amp; FIXED(K91*100,1) &amp; "%, del mismo modo para proyectos " &amp; TEXT(F92,20)&amp; " se tiene un nivel de avance de " &amp; FIXED(K92*100,1) &amp; "%. Cabe destacar que solo estos dos sectores concentran el " &amp; FIXED(SUM(I91:I92)*100,1) &amp; "% del presupuesto de esta región. ")</f>
        <v xml:space="preserve">El gasto del Gobierno Nacional en el sector TRANSPORTE cuenta con el mayor presupuesto en esta región, con un nivel de ejecución del 36.2%, del mismo modo para proyectos AGROPECUARIA se tiene un nivel de avance de 24.8%. Cabe destacar que solo estos dos sectores concentran el 63.1% del presupuesto de esta región. </v>
      </c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44"/>
    </row>
    <row r="86" spans="2:15" x14ac:dyDescent="0.25">
      <c r="B86" s="5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44"/>
    </row>
    <row r="87" spans="2:15" x14ac:dyDescent="0.25">
      <c r="B87" s="59"/>
      <c r="C87" s="27"/>
      <c r="D87" s="5"/>
      <c r="E87" s="5"/>
      <c r="F87" s="5"/>
      <c r="G87" s="5"/>
      <c r="H87" s="27"/>
      <c r="I87" s="27"/>
      <c r="J87" s="27"/>
      <c r="K87" s="27"/>
      <c r="L87" s="27"/>
      <c r="M87" s="27"/>
      <c r="N87" s="27"/>
      <c r="O87" s="44"/>
    </row>
    <row r="88" spans="2:15" x14ac:dyDescent="0.25">
      <c r="B88" s="59"/>
      <c r="C88" s="27"/>
      <c r="D88" s="5"/>
      <c r="E88" s="130" t="s">
        <v>65</v>
      </c>
      <c r="F88" s="130"/>
      <c r="G88" s="130"/>
      <c r="H88" s="130"/>
      <c r="I88" s="130"/>
      <c r="J88" s="130"/>
      <c r="K88" s="130"/>
      <c r="L88" s="130"/>
      <c r="M88" s="27"/>
      <c r="N88" s="27"/>
      <c r="O88" s="44"/>
    </row>
    <row r="89" spans="2:15" x14ac:dyDescent="0.25">
      <c r="B89" s="59"/>
      <c r="C89" s="27"/>
      <c r="D89" s="5"/>
      <c r="E89" s="5"/>
      <c r="F89" s="131" t="s">
        <v>1</v>
      </c>
      <c r="G89" s="131"/>
      <c r="H89" s="131"/>
      <c r="I89" s="131"/>
      <c r="J89" s="131"/>
      <c r="K89" s="131"/>
      <c r="L89" s="5"/>
      <c r="M89" s="27"/>
      <c r="N89" s="27"/>
      <c r="O89" s="44"/>
    </row>
    <row r="90" spans="2:15" x14ac:dyDescent="0.25">
      <c r="B90" s="59"/>
      <c r="C90" s="60"/>
      <c r="D90" s="57"/>
      <c r="E90" s="60"/>
      <c r="F90" s="135" t="s">
        <v>22</v>
      </c>
      <c r="G90" s="136"/>
      <c r="H90" s="24" t="s">
        <v>20</v>
      </c>
      <c r="I90" s="24" t="s">
        <v>3</v>
      </c>
      <c r="J90" s="19" t="s">
        <v>21</v>
      </c>
      <c r="K90" s="19" t="s">
        <v>18</v>
      </c>
      <c r="L90" s="5"/>
      <c r="M90" s="60"/>
      <c r="N90" s="60"/>
      <c r="O90" s="61"/>
    </row>
    <row r="91" spans="2:15" x14ac:dyDescent="0.25">
      <c r="B91" s="59"/>
      <c r="C91" s="60"/>
      <c r="D91" s="57"/>
      <c r="E91" s="60"/>
      <c r="F91" s="20" t="s">
        <v>48</v>
      </c>
      <c r="G91" s="25"/>
      <c r="H91" s="82">
        <v>220.05074500000001</v>
      </c>
      <c r="I91" s="23">
        <f t="shared" ref="I91:I98" si="17">+H91/$H$99</f>
        <v>0.49262495479221502</v>
      </c>
      <c r="J91" s="82">
        <v>79.717956999999998</v>
      </c>
      <c r="K91" s="23">
        <f>+J91/H91</f>
        <v>0.36227078894915804</v>
      </c>
      <c r="L91" s="57"/>
      <c r="M91" s="60"/>
      <c r="N91" s="60"/>
      <c r="O91" s="61"/>
    </row>
    <row r="92" spans="2:15" x14ac:dyDescent="0.25">
      <c r="B92" s="59"/>
      <c r="C92" s="60"/>
      <c r="D92" s="57"/>
      <c r="E92" s="60"/>
      <c r="F92" s="20" t="s">
        <v>51</v>
      </c>
      <c r="G92" s="25"/>
      <c r="H92" s="82">
        <v>61.617373999999998</v>
      </c>
      <c r="I92" s="23">
        <f t="shared" si="17"/>
        <v>0.13794207368470851</v>
      </c>
      <c r="J92" s="82">
        <v>15.283108</v>
      </c>
      <c r="K92" s="23">
        <f t="shared" ref="K92:K99" si="18">+J92/H92</f>
        <v>0.24803244617337961</v>
      </c>
      <c r="L92" s="57"/>
      <c r="M92" s="60"/>
      <c r="N92" s="60"/>
      <c r="O92" s="61"/>
    </row>
    <row r="93" spans="2:15" x14ac:dyDescent="0.25">
      <c r="B93" s="59"/>
      <c r="C93" s="60"/>
      <c r="D93" s="57"/>
      <c r="E93" s="60"/>
      <c r="F93" s="20" t="s">
        <v>96</v>
      </c>
      <c r="G93" s="25"/>
      <c r="H93" s="82">
        <v>57.993837999999997</v>
      </c>
      <c r="I93" s="23">
        <f t="shared" si="17"/>
        <v>0.12983010724629465</v>
      </c>
      <c r="J93" s="82">
        <v>0</v>
      </c>
      <c r="K93" s="23">
        <f t="shared" si="18"/>
        <v>0</v>
      </c>
      <c r="L93" s="57"/>
      <c r="M93" s="60"/>
      <c r="N93" s="60"/>
      <c r="O93" s="61"/>
    </row>
    <row r="94" spans="2:15" x14ac:dyDescent="0.25">
      <c r="B94" s="59"/>
      <c r="C94" s="60"/>
      <c r="D94" s="57"/>
      <c r="E94" s="60"/>
      <c r="F94" s="20" t="s">
        <v>49</v>
      </c>
      <c r="G94" s="25"/>
      <c r="H94" s="82">
        <v>52.844864999999999</v>
      </c>
      <c r="I94" s="23">
        <f t="shared" si="17"/>
        <v>0.1183031633527335</v>
      </c>
      <c r="J94" s="82">
        <v>20.64246</v>
      </c>
      <c r="K94" s="23">
        <f t="shared" si="18"/>
        <v>0.39062376259263792</v>
      </c>
      <c r="L94" s="57"/>
      <c r="M94" s="60"/>
      <c r="N94" s="60"/>
      <c r="O94" s="61"/>
    </row>
    <row r="95" spans="2:15" x14ac:dyDescent="0.25">
      <c r="B95" s="59"/>
      <c r="C95" s="60"/>
      <c r="D95" s="57"/>
      <c r="E95" s="60"/>
      <c r="F95" s="20" t="s">
        <v>50</v>
      </c>
      <c r="G95" s="25"/>
      <c r="H95" s="82">
        <v>26.228736000000001</v>
      </c>
      <c r="I95" s="23">
        <f t="shared" si="17"/>
        <v>5.8717955652715211E-2</v>
      </c>
      <c r="J95" s="82">
        <v>2.0433919999999999</v>
      </c>
      <c r="K95" s="23">
        <f t="shared" si="18"/>
        <v>7.7906613570703512E-2</v>
      </c>
      <c r="L95" s="57"/>
      <c r="M95" s="60"/>
      <c r="N95" s="60"/>
      <c r="O95" s="61"/>
    </row>
    <row r="96" spans="2:15" x14ac:dyDescent="0.25">
      <c r="B96" s="59"/>
      <c r="C96" s="60"/>
      <c r="D96" s="57"/>
      <c r="E96" s="60"/>
      <c r="F96" s="20" t="s">
        <v>92</v>
      </c>
      <c r="G96" s="25"/>
      <c r="H96" s="82">
        <v>13.566706999999999</v>
      </c>
      <c r="I96" s="23">
        <f t="shared" si="17"/>
        <v>3.0371623702315692E-2</v>
      </c>
      <c r="J96" s="82">
        <v>11.495920999999999</v>
      </c>
      <c r="K96" s="23">
        <f t="shared" si="18"/>
        <v>0.84736266508888269</v>
      </c>
      <c r="L96" s="57"/>
      <c r="M96" s="60"/>
      <c r="N96" s="60"/>
      <c r="O96" s="61"/>
    </row>
    <row r="97" spans="2:15" x14ac:dyDescent="0.25">
      <c r="B97" s="59"/>
      <c r="C97" s="60"/>
      <c r="D97" s="57"/>
      <c r="E97" s="60"/>
      <c r="F97" s="20" t="s">
        <v>95</v>
      </c>
      <c r="G97" s="25"/>
      <c r="H97" s="82">
        <v>7.9449009999999998</v>
      </c>
      <c r="I97" s="23">
        <f t="shared" si="17"/>
        <v>1.7786154261616446E-2</v>
      </c>
      <c r="J97" s="82">
        <v>0.51256599999999997</v>
      </c>
      <c r="K97" s="23">
        <f t="shared" si="18"/>
        <v>6.4515089615339444E-2</v>
      </c>
      <c r="L97" s="57"/>
      <c r="M97" s="60"/>
      <c r="N97" s="60"/>
      <c r="O97" s="61"/>
    </row>
    <row r="98" spans="2:15" x14ac:dyDescent="0.25">
      <c r="B98" s="59"/>
      <c r="C98" s="60"/>
      <c r="D98" s="57"/>
      <c r="E98" s="60"/>
      <c r="F98" s="20" t="s">
        <v>53</v>
      </c>
      <c r="G98" s="25"/>
      <c r="H98" s="82">
        <f>+H82-SUM(H91:H97)</f>
        <v>6.4430450000000405</v>
      </c>
      <c r="I98" s="23">
        <f t="shared" si="17"/>
        <v>1.4423967307400967E-2</v>
      </c>
      <c r="J98" s="82">
        <f>+J82-SUM(J91:J97)</f>
        <v>0.51520500000000879</v>
      </c>
      <c r="K98" s="23">
        <f t="shared" si="18"/>
        <v>7.9962967820340472E-2</v>
      </c>
      <c r="L98" s="57"/>
      <c r="M98" s="60"/>
      <c r="N98" s="60"/>
      <c r="O98" s="61"/>
    </row>
    <row r="99" spans="2:15" x14ac:dyDescent="0.25">
      <c r="B99" s="59"/>
      <c r="C99" s="60"/>
      <c r="D99" s="57"/>
      <c r="E99" s="60"/>
      <c r="F99" s="21" t="s">
        <v>0</v>
      </c>
      <c r="G99" s="26"/>
      <c r="H99" s="43">
        <f>SUM(H91:H98)</f>
        <v>446.69021100000003</v>
      </c>
      <c r="I99" s="22">
        <f>SUM(I91:I98)</f>
        <v>1</v>
      </c>
      <c r="J99" s="43">
        <f>SUM(J91:J98)</f>
        <v>130.21060900000001</v>
      </c>
      <c r="K99" s="22">
        <f t="shared" si="18"/>
        <v>0.29150092344423462</v>
      </c>
      <c r="L99" s="57"/>
      <c r="M99" s="60"/>
      <c r="N99" s="60"/>
      <c r="O99" s="61"/>
    </row>
    <row r="100" spans="2:15" x14ac:dyDescent="0.25">
      <c r="B100" s="59"/>
      <c r="C100" s="60"/>
      <c r="D100" s="58"/>
      <c r="E100" s="57"/>
      <c r="F100" s="119" t="s">
        <v>88</v>
      </c>
      <c r="G100" s="119"/>
      <c r="H100" s="119"/>
      <c r="I100" s="119"/>
      <c r="J100" s="119"/>
      <c r="K100" s="119"/>
      <c r="L100" s="57"/>
      <c r="M100" s="58"/>
      <c r="N100" s="60"/>
      <c r="O100" s="61"/>
    </row>
    <row r="101" spans="2:15" x14ac:dyDescent="0.25">
      <c r="B101" s="49"/>
      <c r="C101" s="27"/>
      <c r="D101" s="5"/>
      <c r="E101" s="5"/>
      <c r="F101" s="70"/>
      <c r="G101" s="70"/>
      <c r="H101" s="5"/>
      <c r="I101" s="5"/>
      <c r="J101" s="5"/>
      <c r="K101" s="5"/>
      <c r="L101" s="5"/>
      <c r="M101" s="27"/>
      <c r="N101" s="27"/>
      <c r="O101" s="44"/>
    </row>
    <row r="102" spans="2:15" ht="15" customHeight="1" x14ac:dyDescent="0.25">
      <c r="B102" s="49"/>
      <c r="C102" s="120" t="str">
        <f>+CONCATENATE("Al ",B214," de los " &amp; FIXED(J112,0)  &amp; "  proyectos presupuestados para el 2018, " &amp; FIXED(J108,0) &amp; " no cuentan con ningún avance en ejecución del gasto, mientras que " &amp; FIXED(J109,0) &amp; " (" &amp; FIXED(K109*100,1) &amp; "% de proyectos) no superan el 50,0% de ejecución, " &amp; FIXED(J110,0) &amp; " proyectos (" &amp; FIXED(K110*100,1) &amp; "% del total) tienen un nivel de ejecución mayor al 50,0% pero no culminan al 100% y " &amp; FIXED(J111,0) &amp; " proyectos por S/ " &amp; FIXED(I111,1) &amp; " millones se han ejecutado al 100,0%.")</f>
        <v>Al 18 de junio de los 147  proyectos presupuestados para el 2018, 72 no cuentan con ningún avance en ejecución del gasto, mientras que 34 (23.1% de proyectos) no superan el 50,0% de ejecución, 26 proyectos (17.7% del total) tienen un nivel de ejecución mayor al 50,0% pero no culminan al 100% y 15 proyectos por S/ 1.6 millones se han ejecutado al 100,0%.</v>
      </c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44"/>
    </row>
    <row r="103" spans="2:15" x14ac:dyDescent="0.25">
      <c r="B103" s="4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44"/>
    </row>
    <row r="104" spans="2:15" x14ac:dyDescent="0.25">
      <c r="B104" s="4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44"/>
    </row>
    <row r="105" spans="2:15" x14ac:dyDescent="0.25">
      <c r="B105" s="49"/>
      <c r="C105" s="27"/>
      <c r="D105" s="27"/>
      <c r="E105" s="130" t="s">
        <v>69</v>
      </c>
      <c r="F105" s="130"/>
      <c r="G105" s="130"/>
      <c r="H105" s="130"/>
      <c r="I105" s="130"/>
      <c r="J105" s="130"/>
      <c r="K105" s="130"/>
      <c r="L105" s="130"/>
      <c r="M105" s="27"/>
      <c r="N105" s="27"/>
      <c r="O105" s="44"/>
    </row>
    <row r="106" spans="2:15" x14ac:dyDescent="0.25">
      <c r="B106" s="49"/>
      <c r="C106" s="27"/>
      <c r="D106" s="27"/>
      <c r="E106" s="5"/>
      <c r="F106" s="131" t="s">
        <v>33</v>
      </c>
      <c r="G106" s="131"/>
      <c r="H106" s="131"/>
      <c r="I106" s="131"/>
      <c r="J106" s="131"/>
      <c r="K106" s="131"/>
      <c r="L106" s="5"/>
      <c r="M106" s="27"/>
      <c r="N106" s="27"/>
      <c r="O106" s="44"/>
    </row>
    <row r="107" spans="2:15" x14ac:dyDescent="0.25">
      <c r="B107" s="49"/>
      <c r="C107" s="27"/>
      <c r="D107" s="27"/>
      <c r="E107" s="27"/>
      <c r="F107" s="29" t="s">
        <v>25</v>
      </c>
      <c r="G107" s="19" t="s">
        <v>18</v>
      </c>
      <c r="H107" s="19" t="s">
        <v>20</v>
      </c>
      <c r="I107" s="19" t="s">
        <v>7</v>
      </c>
      <c r="J107" s="19" t="s">
        <v>24</v>
      </c>
      <c r="K107" s="19" t="s">
        <v>3</v>
      </c>
      <c r="L107" s="27"/>
      <c r="M107" s="27"/>
      <c r="N107" s="27"/>
      <c r="O107" s="44"/>
    </row>
    <row r="108" spans="2:15" x14ac:dyDescent="0.25">
      <c r="B108" s="59"/>
      <c r="C108" s="60"/>
      <c r="D108" s="60"/>
      <c r="E108" s="60"/>
      <c r="F108" s="30" t="s">
        <v>26</v>
      </c>
      <c r="G108" s="23">
        <f>+I108/H108</f>
        <v>0</v>
      </c>
      <c r="H108" s="82">
        <v>162.79663199999996</v>
      </c>
      <c r="I108" s="82">
        <v>0</v>
      </c>
      <c r="J108" s="30">
        <v>72</v>
      </c>
      <c r="K108" s="23">
        <f>+J108/$J$112</f>
        <v>0.48979591836734693</v>
      </c>
      <c r="L108" s="60"/>
      <c r="M108" s="60"/>
      <c r="N108" s="60"/>
      <c r="O108" s="61"/>
    </row>
    <row r="109" spans="2:15" x14ac:dyDescent="0.25">
      <c r="B109" s="59"/>
      <c r="C109" s="60"/>
      <c r="D109" s="60"/>
      <c r="E109" s="60"/>
      <c r="F109" s="30" t="s">
        <v>27</v>
      </c>
      <c r="G109" s="23">
        <f t="shared" ref="G109:G112" si="19">+I109/H109</f>
        <v>0.29044427997511796</v>
      </c>
      <c r="H109" s="82">
        <v>176.18009899999998</v>
      </c>
      <c r="I109" s="82">
        <v>51.170501999999999</v>
      </c>
      <c r="J109" s="30">
        <v>34</v>
      </c>
      <c r="K109" s="23">
        <f>+J109/$J$112</f>
        <v>0.23129251700680273</v>
      </c>
      <c r="L109" s="60"/>
      <c r="M109" s="60"/>
      <c r="N109" s="60"/>
      <c r="O109" s="61"/>
    </row>
    <row r="110" spans="2:15" x14ac:dyDescent="0.25">
      <c r="B110" s="59"/>
      <c r="C110" s="60"/>
      <c r="D110" s="60"/>
      <c r="E110" s="60"/>
      <c r="F110" s="30" t="s">
        <v>28</v>
      </c>
      <c r="G110" s="23">
        <f t="shared" si="19"/>
        <v>0.7298126111866744</v>
      </c>
      <c r="H110" s="82">
        <v>106.123891</v>
      </c>
      <c r="I110" s="82">
        <v>77.450554000000011</v>
      </c>
      <c r="J110" s="30">
        <v>26</v>
      </c>
      <c r="K110" s="23">
        <f>+J110/$J$112</f>
        <v>0.17687074829931973</v>
      </c>
      <c r="L110" s="60"/>
      <c r="M110" s="60"/>
      <c r="N110" s="60"/>
      <c r="O110" s="61"/>
    </row>
    <row r="111" spans="2:15" x14ac:dyDescent="0.25">
      <c r="B111" s="59"/>
      <c r="C111" s="60"/>
      <c r="D111" s="60"/>
      <c r="E111" s="60"/>
      <c r="F111" s="30" t="s">
        <v>29</v>
      </c>
      <c r="G111" s="23">
        <f t="shared" si="19"/>
        <v>0.9999779817298684</v>
      </c>
      <c r="H111" s="82">
        <v>1.5895889999999999</v>
      </c>
      <c r="I111" s="82">
        <v>1.5895539999999997</v>
      </c>
      <c r="J111" s="30">
        <v>15</v>
      </c>
      <c r="K111" s="23">
        <f>+J111/$J$112</f>
        <v>0.10204081632653061</v>
      </c>
      <c r="L111" s="60"/>
      <c r="M111" s="60"/>
      <c r="N111" s="60"/>
      <c r="O111" s="61"/>
    </row>
    <row r="112" spans="2:15" x14ac:dyDescent="0.25">
      <c r="B112" s="59"/>
      <c r="C112" s="60"/>
      <c r="D112" s="60"/>
      <c r="E112" s="60"/>
      <c r="F112" s="31" t="s">
        <v>0</v>
      </c>
      <c r="G112" s="22">
        <f t="shared" si="19"/>
        <v>0.29150092568292257</v>
      </c>
      <c r="H112" s="43">
        <f t="shared" ref="H112:J112" si="20">SUM(H108:H111)</f>
        <v>446.69021099999998</v>
      </c>
      <c r="I112" s="43">
        <f t="shared" si="20"/>
        <v>130.21061</v>
      </c>
      <c r="J112" s="31">
        <f t="shared" si="20"/>
        <v>147</v>
      </c>
      <c r="K112" s="22">
        <f>+J112/$J$112</f>
        <v>1</v>
      </c>
      <c r="L112" s="60"/>
      <c r="M112" s="60"/>
      <c r="N112" s="60"/>
      <c r="O112" s="61"/>
    </row>
    <row r="113" spans="2:15" x14ac:dyDescent="0.25">
      <c r="B113" s="59"/>
      <c r="C113" s="60"/>
      <c r="D113" s="58"/>
      <c r="E113" s="57"/>
      <c r="F113" s="119" t="s">
        <v>88</v>
      </c>
      <c r="G113" s="119"/>
      <c r="H113" s="119"/>
      <c r="I113" s="119"/>
      <c r="J113" s="119"/>
      <c r="K113" s="119"/>
      <c r="L113" s="57"/>
      <c r="M113" s="58"/>
      <c r="N113" s="60"/>
      <c r="O113" s="61"/>
    </row>
    <row r="114" spans="2:15" x14ac:dyDescent="0.25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/>
    </row>
    <row r="115" spans="2:15" x14ac:dyDescent="0.25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5"/>
    </row>
    <row r="116" spans="2:15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</row>
    <row r="117" spans="2:15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</row>
    <row r="118" spans="2:15" x14ac:dyDescent="0.25"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</row>
    <row r="119" spans="2:15" x14ac:dyDescent="0.25">
      <c r="B119" s="49"/>
      <c r="C119" s="133" t="s">
        <v>30</v>
      </c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50"/>
    </row>
    <row r="120" spans="2:15" x14ac:dyDescent="0.25">
      <c r="B120" s="49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51"/>
    </row>
    <row r="121" spans="2:15" ht="15" customHeight="1" x14ac:dyDescent="0.25">
      <c r="B121" s="49"/>
      <c r="C121" s="120" t="str">
        <f>+CONCATENATE("El avance del presupuesto del Gobierno Regional para proyectos productivos se encuentra al " &amp; FIXED(K127*100,1) &amp; "%, mientras que para los proyectos del tipo social se registra un avance del " &amp; FIXED(K128*100,1) &amp;"% al ",B214,"del 2018. Cabe resaltar que estos dos tipos de proyectos absorben el " &amp; FIXED(SUM(I127:I128)*100,1) &amp; "% del presupuesto total del Gobierno Regional en esta región.")</f>
        <v>El avance del presupuesto del Gobierno Regional para proyectos productivos se encuentra al 20.0%, mientras que para los proyectos del tipo social se registra un avance del 17.2% al 18 de juniodel 2018. Cabe resaltar que estos dos tipos de proyectos absorben el 96.3% del presupuesto total del Gobierno Regional en esta región.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51"/>
    </row>
    <row r="122" spans="2:15" x14ac:dyDescent="0.25">
      <c r="B122" s="4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44"/>
    </row>
    <row r="123" spans="2:15" x14ac:dyDescent="0.25">
      <c r="B123" s="59"/>
      <c r="C123" s="60"/>
      <c r="D123" s="60"/>
      <c r="E123" s="57"/>
      <c r="F123" s="57"/>
      <c r="G123" s="57"/>
      <c r="H123" s="57"/>
      <c r="I123" s="57"/>
      <c r="J123" s="57"/>
      <c r="K123" s="57"/>
      <c r="L123" s="57"/>
      <c r="M123" s="60"/>
      <c r="N123" s="60"/>
      <c r="O123" s="61"/>
    </row>
    <row r="124" spans="2:15" x14ac:dyDescent="0.25">
      <c r="B124" s="49"/>
      <c r="C124" s="27"/>
      <c r="D124" s="27"/>
      <c r="E124" s="134" t="s">
        <v>63</v>
      </c>
      <c r="F124" s="134"/>
      <c r="G124" s="134"/>
      <c r="H124" s="134"/>
      <c r="I124" s="134"/>
      <c r="J124" s="134"/>
      <c r="K124" s="134"/>
      <c r="L124" s="134"/>
      <c r="M124" s="27"/>
      <c r="N124" s="27"/>
      <c r="O124" s="44"/>
    </row>
    <row r="125" spans="2:15" x14ac:dyDescent="0.25">
      <c r="B125" s="49"/>
      <c r="C125" s="27"/>
      <c r="D125" s="27"/>
      <c r="E125" s="5"/>
      <c r="F125" s="131" t="s">
        <v>1</v>
      </c>
      <c r="G125" s="131"/>
      <c r="H125" s="131"/>
      <c r="I125" s="131"/>
      <c r="J125" s="131"/>
      <c r="K125" s="131"/>
      <c r="L125" s="5"/>
      <c r="M125" s="27"/>
      <c r="N125" s="27"/>
      <c r="O125" s="44"/>
    </row>
    <row r="126" spans="2:15" x14ac:dyDescent="0.25">
      <c r="B126" s="59"/>
      <c r="C126" s="60"/>
      <c r="D126" s="60"/>
      <c r="E126" s="57"/>
      <c r="F126" s="132" t="s">
        <v>32</v>
      </c>
      <c r="G126" s="132"/>
      <c r="H126" s="19" t="s">
        <v>6</v>
      </c>
      <c r="I126" s="19" t="s">
        <v>16</v>
      </c>
      <c r="J126" s="19" t="s">
        <v>17</v>
      </c>
      <c r="K126" s="19" t="s">
        <v>18</v>
      </c>
      <c r="L126" s="57"/>
      <c r="M126" s="60"/>
      <c r="N126" s="60"/>
      <c r="O126" s="61"/>
    </row>
    <row r="127" spans="2:15" ht="15" customHeight="1" x14ac:dyDescent="0.25">
      <c r="B127" s="59"/>
      <c r="C127" s="60"/>
      <c r="D127" s="60"/>
      <c r="E127" s="57"/>
      <c r="F127" s="20" t="s">
        <v>13</v>
      </c>
      <c r="G127" s="11"/>
      <c r="H127" s="100">
        <v>207.669015</v>
      </c>
      <c r="I127" s="23">
        <f>+H127/H$131</f>
        <v>0.46978066086424591</v>
      </c>
      <c r="J127" s="82">
        <v>41.469138000000001</v>
      </c>
      <c r="K127" s="23">
        <f>+J127/H127</f>
        <v>0.19968861507818103</v>
      </c>
      <c r="L127" s="57"/>
      <c r="M127" s="60"/>
      <c r="N127" s="60"/>
      <c r="O127" s="61"/>
    </row>
    <row r="128" spans="2:15" x14ac:dyDescent="0.25">
      <c r="B128" s="59"/>
      <c r="C128" s="60"/>
      <c r="D128" s="60"/>
      <c r="E128" s="57"/>
      <c r="F128" s="20" t="s">
        <v>14</v>
      </c>
      <c r="G128" s="11"/>
      <c r="H128" s="82">
        <v>217.97887299999996</v>
      </c>
      <c r="I128" s="23">
        <f t="shared" ref="I128:I130" si="21">+H128/H$131</f>
        <v>0.4931032152889227</v>
      </c>
      <c r="J128" s="82">
        <v>37.398476000000002</v>
      </c>
      <c r="K128" s="23">
        <f t="shared" ref="K128:K131" si="22">+J128/H128</f>
        <v>0.1715692694676883</v>
      </c>
      <c r="L128" s="57"/>
      <c r="M128" s="60"/>
      <c r="N128" s="60"/>
      <c r="O128" s="61"/>
    </row>
    <row r="129" spans="2:15" x14ac:dyDescent="0.25">
      <c r="B129" s="59"/>
      <c r="C129" s="60"/>
      <c r="D129" s="60"/>
      <c r="E129" s="57"/>
      <c r="F129" s="20" t="s">
        <v>23</v>
      </c>
      <c r="G129" s="11"/>
      <c r="H129" s="82">
        <v>1.4338660000000001</v>
      </c>
      <c r="I129" s="23">
        <f t="shared" si="21"/>
        <v>3.2436351521712226E-3</v>
      </c>
      <c r="J129" s="82">
        <v>0.167292</v>
      </c>
      <c r="K129" s="23">
        <f t="shared" si="22"/>
        <v>0.11667199026966257</v>
      </c>
      <c r="L129" s="57"/>
      <c r="M129" s="60"/>
      <c r="N129" s="60"/>
      <c r="O129" s="61"/>
    </row>
    <row r="130" spans="2:15" x14ac:dyDescent="0.25">
      <c r="B130" s="59"/>
      <c r="C130" s="60"/>
      <c r="D130" s="60"/>
      <c r="E130" s="57"/>
      <c r="F130" s="20" t="s">
        <v>15</v>
      </c>
      <c r="G130" s="11"/>
      <c r="H130" s="82">
        <v>14.973511999999999</v>
      </c>
      <c r="I130" s="23">
        <f t="shared" si="21"/>
        <v>3.3872488694660183E-2</v>
      </c>
      <c r="J130" s="82">
        <v>2.1389100000000001</v>
      </c>
      <c r="K130" s="23">
        <f t="shared" si="22"/>
        <v>0.14284624742678939</v>
      </c>
      <c r="L130" s="57"/>
      <c r="M130" s="60"/>
      <c r="N130" s="60"/>
      <c r="O130" s="61"/>
    </row>
    <row r="131" spans="2:15" x14ac:dyDescent="0.25">
      <c r="B131" s="59"/>
      <c r="C131" s="60"/>
      <c r="D131" s="60"/>
      <c r="E131" s="57"/>
      <c r="F131" s="21" t="s">
        <v>0</v>
      </c>
      <c r="G131" s="13"/>
      <c r="H131" s="43">
        <f>SUM(H127:H130)</f>
        <v>442.05526599999996</v>
      </c>
      <c r="I131" s="22">
        <f>SUM(I127:I130)</f>
        <v>1</v>
      </c>
      <c r="J131" s="43">
        <f>SUM(J127:J130)</f>
        <v>81.173816000000002</v>
      </c>
      <c r="K131" s="22">
        <f t="shared" si="22"/>
        <v>0.1836282072477336</v>
      </c>
      <c r="L131" s="57"/>
      <c r="M131" s="60"/>
      <c r="N131" s="60"/>
      <c r="O131" s="61"/>
    </row>
    <row r="132" spans="2:15" x14ac:dyDescent="0.25">
      <c r="B132" s="59"/>
      <c r="C132" s="60"/>
      <c r="D132" s="58"/>
      <c r="E132" s="57"/>
      <c r="F132" s="119" t="s">
        <v>88</v>
      </c>
      <c r="G132" s="119"/>
      <c r="H132" s="119"/>
      <c r="I132" s="119"/>
      <c r="J132" s="119"/>
      <c r="K132" s="119"/>
      <c r="L132" s="57"/>
      <c r="M132" s="58"/>
      <c r="N132" s="60"/>
      <c r="O132" s="61"/>
    </row>
    <row r="133" spans="2:15" x14ac:dyDescent="0.25">
      <c r="B133" s="49"/>
      <c r="C133" s="27"/>
      <c r="D133" s="27"/>
      <c r="E133" s="5"/>
      <c r="F133" s="5"/>
      <c r="G133" s="5"/>
      <c r="H133" s="5"/>
      <c r="I133" s="5"/>
      <c r="J133" s="5"/>
      <c r="K133" s="5"/>
      <c r="L133" s="5"/>
      <c r="M133" s="27"/>
      <c r="N133" s="27"/>
      <c r="O133" s="44"/>
    </row>
    <row r="134" spans="2:15" ht="15" customHeight="1" x14ac:dyDescent="0.25">
      <c r="B134" s="49"/>
      <c r="C134" s="120" t="str">
        <f>+CONCATENATE( "El gasto del Gobierno Regional en el sector " &amp; TEXT(F140,20) &amp; " cuenta con el mayor presupuesto en esta región, con un nivel de ejecución del " &amp; FIXED(K140*100,1) &amp; "%, del mismo modo para proyectos " &amp; TEXT(F141,20)&amp; " se tiene un nivel de avance de " &amp; FIXED(K141*100,1) &amp; "%. Cabe destacar que solo estos dos sectores concentran el " &amp; FIXED(SUM(I140:I141)*100,1) &amp; "% del presupuesto de esta región. ")</f>
        <v xml:space="preserve">El gasto del Gobierno Regional en el sector AGROPECUARIA cuenta con el mayor presupuesto en esta región, con un nivel de ejecución del 24.5%, del mismo modo para proyectos SALUD se tiene un nivel de avance de 5.5%. Cabe destacar que solo estos dos sectores concentran el 50.2% del presupuesto de esta región. </v>
      </c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44"/>
    </row>
    <row r="135" spans="2:15" x14ac:dyDescent="0.25">
      <c r="B135" s="4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44"/>
    </row>
    <row r="136" spans="2:15" x14ac:dyDescent="0.25">
      <c r="B136" s="49"/>
      <c r="C136" s="27"/>
      <c r="D136" s="5"/>
      <c r="E136" s="5"/>
      <c r="F136" s="5"/>
      <c r="G136" s="5"/>
      <c r="H136" s="27"/>
      <c r="I136" s="27"/>
      <c r="J136" s="27"/>
      <c r="K136" s="27"/>
      <c r="L136" s="27"/>
      <c r="M136" s="27"/>
      <c r="N136" s="27"/>
      <c r="O136" s="44"/>
    </row>
    <row r="137" spans="2:15" x14ac:dyDescent="0.25">
      <c r="B137" s="59"/>
      <c r="C137" s="60"/>
      <c r="D137" s="57"/>
      <c r="E137" s="130" t="s">
        <v>66</v>
      </c>
      <c r="F137" s="130"/>
      <c r="G137" s="130"/>
      <c r="H137" s="130"/>
      <c r="I137" s="130"/>
      <c r="J137" s="130"/>
      <c r="K137" s="130"/>
      <c r="L137" s="130"/>
      <c r="M137" s="60"/>
      <c r="N137" s="60"/>
      <c r="O137" s="61"/>
    </row>
    <row r="138" spans="2:15" x14ac:dyDescent="0.25">
      <c r="B138" s="59"/>
      <c r="C138" s="60"/>
      <c r="D138" s="57"/>
      <c r="E138" s="5"/>
      <c r="F138" s="131" t="s">
        <v>1</v>
      </c>
      <c r="G138" s="131"/>
      <c r="H138" s="131"/>
      <c r="I138" s="131"/>
      <c r="J138" s="131"/>
      <c r="K138" s="131"/>
      <c r="L138" s="5"/>
      <c r="M138" s="60"/>
      <c r="N138" s="60"/>
      <c r="O138" s="61"/>
    </row>
    <row r="139" spans="2:15" x14ac:dyDescent="0.25">
      <c r="B139" s="59"/>
      <c r="C139" s="60"/>
      <c r="D139" s="57"/>
      <c r="E139" s="27"/>
      <c r="F139" s="132" t="s">
        <v>22</v>
      </c>
      <c r="G139" s="132"/>
      <c r="H139" s="19" t="s">
        <v>20</v>
      </c>
      <c r="I139" s="19" t="s">
        <v>3</v>
      </c>
      <c r="J139" s="19" t="s">
        <v>21</v>
      </c>
      <c r="K139" s="19" t="s">
        <v>18</v>
      </c>
      <c r="L139" s="5"/>
      <c r="M139" s="60"/>
      <c r="N139" s="60"/>
      <c r="O139" s="61"/>
    </row>
    <row r="140" spans="2:15" x14ac:dyDescent="0.25">
      <c r="B140" s="59"/>
      <c r="C140" s="60"/>
      <c r="D140" s="57"/>
      <c r="E140" s="60"/>
      <c r="F140" s="20" t="s">
        <v>51</v>
      </c>
      <c r="G140" s="25"/>
      <c r="H140" s="82">
        <v>116.793164</v>
      </c>
      <c r="I140" s="23">
        <f>+H140/H$148</f>
        <v>0.2642048924262787</v>
      </c>
      <c r="J140" s="82">
        <v>28.672179</v>
      </c>
      <c r="K140" s="23">
        <f>+J140/H140</f>
        <v>0.24549535279307955</v>
      </c>
      <c r="L140" s="57"/>
      <c r="M140" s="60"/>
      <c r="N140" s="60"/>
      <c r="O140" s="61"/>
    </row>
    <row r="141" spans="2:15" x14ac:dyDescent="0.25">
      <c r="B141" s="59"/>
      <c r="C141" s="60"/>
      <c r="D141" s="57"/>
      <c r="E141" s="60"/>
      <c r="F141" s="20" t="s">
        <v>54</v>
      </c>
      <c r="G141" s="25"/>
      <c r="H141" s="82">
        <v>105.31818199999999</v>
      </c>
      <c r="I141" s="23">
        <f t="shared" ref="I141:I147" si="23">+H141/H$148</f>
        <v>0.23824664040988938</v>
      </c>
      <c r="J141" s="82">
        <v>5.8125280000000004</v>
      </c>
      <c r="K141" s="23">
        <f t="shared" ref="K141:K148" si="24">+J141/H141</f>
        <v>5.5190166499455913E-2</v>
      </c>
      <c r="L141" s="57"/>
      <c r="M141" s="60"/>
      <c r="N141" s="60"/>
      <c r="O141" s="61"/>
    </row>
    <row r="142" spans="2:15" x14ac:dyDescent="0.25">
      <c r="B142" s="59"/>
      <c r="C142" s="60"/>
      <c r="D142" s="57"/>
      <c r="E142" s="60"/>
      <c r="F142" s="20" t="s">
        <v>50</v>
      </c>
      <c r="G142" s="25"/>
      <c r="H142" s="82">
        <v>99.083467999999996</v>
      </c>
      <c r="I142" s="23">
        <f t="shared" si="23"/>
        <v>0.22414271612816847</v>
      </c>
      <c r="J142" s="82">
        <v>25.421133999999999</v>
      </c>
      <c r="K142" s="23">
        <f t="shared" si="24"/>
        <v>0.2565628203485974</v>
      </c>
      <c r="L142" s="57"/>
      <c r="M142" s="60"/>
      <c r="N142" s="60"/>
      <c r="O142" s="61"/>
    </row>
    <row r="143" spans="2:15" x14ac:dyDescent="0.25">
      <c r="B143" s="59"/>
      <c r="C143" s="60"/>
      <c r="D143" s="57"/>
      <c r="E143" s="60"/>
      <c r="F143" s="20" t="s">
        <v>48</v>
      </c>
      <c r="G143" s="25"/>
      <c r="H143" s="82">
        <v>80.861632999999998</v>
      </c>
      <c r="I143" s="23">
        <f t="shared" si="23"/>
        <v>0.182921999169217</v>
      </c>
      <c r="J143" s="82">
        <v>10.90799</v>
      </c>
      <c r="K143" s="23">
        <f t="shared" si="24"/>
        <v>0.13489697889232585</v>
      </c>
      <c r="L143" s="57"/>
      <c r="M143" s="60"/>
      <c r="N143" s="60"/>
      <c r="O143" s="61"/>
    </row>
    <row r="144" spans="2:15" x14ac:dyDescent="0.25">
      <c r="B144" s="59"/>
      <c r="C144" s="60"/>
      <c r="D144" s="57"/>
      <c r="E144" s="60"/>
      <c r="F144" s="20" t="s">
        <v>52</v>
      </c>
      <c r="G144" s="25"/>
      <c r="H144" s="82">
        <v>14.973511999999999</v>
      </c>
      <c r="I144" s="23">
        <f t="shared" si="23"/>
        <v>3.3872488694660183E-2</v>
      </c>
      <c r="J144" s="82">
        <v>2.1389100000000001</v>
      </c>
      <c r="K144" s="23">
        <f>+J144/H144</f>
        <v>0.14284624742678939</v>
      </c>
      <c r="L144" s="57"/>
      <c r="M144" s="60"/>
      <c r="N144" s="60"/>
      <c r="O144" s="61"/>
    </row>
    <row r="145" spans="2:15" x14ac:dyDescent="0.25">
      <c r="B145" s="59"/>
      <c r="C145" s="60"/>
      <c r="D145" s="57"/>
      <c r="E145" s="60"/>
      <c r="F145" s="20" t="s">
        <v>49</v>
      </c>
      <c r="G145" s="25"/>
      <c r="H145" s="82">
        <v>11.135426000000001</v>
      </c>
      <c r="I145" s="23">
        <f t="shared" si="23"/>
        <v>2.5190121816126045E-2</v>
      </c>
      <c r="J145" s="82">
        <v>4.7956370000000001</v>
      </c>
      <c r="K145" s="23">
        <f t="shared" si="24"/>
        <v>0.4306648887972494</v>
      </c>
      <c r="L145" s="57"/>
      <c r="M145" s="60"/>
      <c r="N145" s="60"/>
      <c r="O145" s="61"/>
    </row>
    <row r="146" spans="2:15" x14ac:dyDescent="0.25">
      <c r="B146" s="59"/>
      <c r="C146" s="60"/>
      <c r="D146" s="57"/>
      <c r="E146" s="60"/>
      <c r="F146" s="20" t="s">
        <v>92</v>
      </c>
      <c r="G146" s="25"/>
      <c r="H146" s="82">
        <v>7.2068300000000001</v>
      </c>
      <c r="I146" s="23">
        <f t="shared" si="23"/>
        <v>1.6303006782866829E-2</v>
      </c>
      <c r="J146" s="82">
        <v>0.17016600000000001</v>
      </c>
      <c r="K146" s="23">
        <f t="shared" si="24"/>
        <v>2.3611768280922405E-2</v>
      </c>
      <c r="L146" s="57"/>
      <c r="M146" s="60"/>
      <c r="N146" s="60"/>
      <c r="O146" s="61"/>
    </row>
    <row r="147" spans="2:15" x14ac:dyDescent="0.25">
      <c r="B147" s="59"/>
      <c r="C147" s="60"/>
      <c r="D147" s="57"/>
      <c r="E147" s="60"/>
      <c r="F147" s="20" t="s">
        <v>53</v>
      </c>
      <c r="G147" s="25"/>
      <c r="H147" s="82">
        <f>+H131-SUM(H140:H146)</f>
        <v>6.6830509999999776</v>
      </c>
      <c r="I147" s="23">
        <f t="shared" si="23"/>
        <v>1.5118134572793389E-2</v>
      </c>
      <c r="J147" s="82">
        <f>+J131-SUM(J140:J146)</f>
        <v>3.2552720000000193</v>
      </c>
      <c r="K147" s="23">
        <f t="shared" si="24"/>
        <v>0.48709369418249693</v>
      </c>
      <c r="L147" s="57"/>
      <c r="M147" s="60"/>
      <c r="N147" s="60"/>
      <c r="O147" s="61"/>
    </row>
    <row r="148" spans="2:15" x14ac:dyDescent="0.25">
      <c r="B148" s="59"/>
      <c r="C148" s="60"/>
      <c r="D148" s="57"/>
      <c r="E148" s="60"/>
      <c r="F148" s="21" t="s">
        <v>0</v>
      </c>
      <c r="G148" s="26"/>
      <c r="H148" s="43">
        <f>SUM(H140:H147)</f>
        <v>442.05526599999996</v>
      </c>
      <c r="I148" s="22">
        <f>SUM(I140:I147)</f>
        <v>1</v>
      </c>
      <c r="J148" s="43">
        <f>SUM(J140:J147)</f>
        <v>81.173816000000002</v>
      </c>
      <c r="K148" s="22">
        <f t="shared" si="24"/>
        <v>0.1836282072477336</v>
      </c>
      <c r="L148" s="5"/>
      <c r="M148" s="27"/>
      <c r="N148" s="27"/>
      <c r="O148" s="44"/>
    </row>
    <row r="149" spans="2:15" x14ac:dyDescent="0.25">
      <c r="B149" s="59"/>
      <c r="C149" s="60"/>
      <c r="D149" s="58"/>
      <c r="E149" s="57"/>
      <c r="F149" s="119" t="s">
        <v>88</v>
      </c>
      <c r="G149" s="119"/>
      <c r="H149" s="119"/>
      <c r="I149" s="119"/>
      <c r="J149" s="119"/>
      <c r="K149" s="119"/>
      <c r="L149" s="5"/>
      <c r="M149" s="3"/>
      <c r="N149" s="27"/>
      <c r="O149" s="44"/>
    </row>
    <row r="150" spans="2:15" x14ac:dyDescent="0.25">
      <c r="B150" s="59"/>
      <c r="C150" s="60"/>
      <c r="D150" s="57"/>
      <c r="E150" s="57"/>
      <c r="F150" s="62"/>
      <c r="G150" s="62"/>
      <c r="H150" s="57"/>
      <c r="I150" s="57"/>
      <c r="J150" s="57"/>
      <c r="K150" s="57"/>
      <c r="L150" s="57"/>
      <c r="M150" s="60"/>
      <c r="N150" s="60"/>
      <c r="O150" s="61"/>
    </row>
    <row r="151" spans="2:15" ht="15" customHeight="1" x14ac:dyDescent="0.25">
      <c r="B151" s="49"/>
      <c r="C151" s="120" t="str">
        <f>+CONCATENATE("Al ",B214,"  de los " &amp; FIXED(J161,0)  &amp; "  proyectos presupuestados para el 2018, " &amp; FIXED(J157,0) &amp; " no cuentan con ningún avance en ejecución del gasto, mientras que " &amp; FIXED(J158,0) &amp; " (" &amp; FIXED(K158*100,1) &amp; "% de proyectos) no superan el 50,0% de ejecución, " &amp; FIXED(J159,0) &amp; " proyectos (" &amp; FIXED(K159*100,1) &amp; "% del total) tienen un nivel de ejecución mayor al 50,0% pero no culminan al 100% y " &amp; FIXED(J160,0) &amp; " proyectos por S/ " &amp; FIXED(I160,1) &amp; " millones se han ejecutado al 100,0%.")</f>
        <v>Al 18 de junio  de los 221  proyectos presupuestados para el 2018, 107 no cuentan con ningún avance en ejecución del gasto, mientras que 66 (29.9% de proyectos) no superan el 50,0% de ejecución, 41 proyectos (18.6% del total) tienen un nivel de ejecución mayor al 50,0% pero no culminan al 100% y 7 proyectos por S/ 2.3 millones se han ejecutado al 100,0%.</v>
      </c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44"/>
    </row>
    <row r="152" spans="2:15" x14ac:dyDescent="0.25">
      <c r="B152" s="4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44"/>
    </row>
    <row r="153" spans="2:15" x14ac:dyDescent="0.25">
      <c r="B153" s="49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44"/>
    </row>
    <row r="154" spans="2:15" x14ac:dyDescent="0.25">
      <c r="B154" s="49"/>
      <c r="C154" s="27"/>
      <c r="D154" s="27"/>
      <c r="E154" s="130" t="s">
        <v>71</v>
      </c>
      <c r="F154" s="130"/>
      <c r="G154" s="130"/>
      <c r="H154" s="130"/>
      <c r="I154" s="130"/>
      <c r="J154" s="130"/>
      <c r="K154" s="130"/>
      <c r="L154" s="130"/>
      <c r="M154" s="27"/>
      <c r="N154" s="27"/>
      <c r="O154" s="44"/>
    </row>
    <row r="155" spans="2:15" x14ac:dyDescent="0.25">
      <c r="B155" s="49"/>
      <c r="C155" s="27"/>
      <c r="D155" s="27"/>
      <c r="E155" s="5"/>
      <c r="F155" s="131" t="s">
        <v>33</v>
      </c>
      <c r="G155" s="131"/>
      <c r="H155" s="131"/>
      <c r="I155" s="131"/>
      <c r="J155" s="131"/>
      <c r="K155" s="131"/>
      <c r="L155" s="5"/>
      <c r="M155" s="27"/>
      <c r="N155" s="27"/>
      <c r="O155" s="44"/>
    </row>
    <row r="156" spans="2:15" x14ac:dyDescent="0.25">
      <c r="B156" s="59"/>
      <c r="C156" s="60"/>
      <c r="D156" s="60"/>
      <c r="E156" s="60"/>
      <c r="F156" s="19" t="s">
        <v>25</v>
      </c>
      <c r="G156" s="19" t="s">
        <v>18</v>
      </c>
      <c r="H156" s="19" t="s">
        <v>20</v>
      </c>
      <c r="I156" s="19" t="s">
        <v>7</v>
      </c>
      <c r="J156" s="19" t="s">
        <v>24</v>
      </c>
      <c r="K156" s="19" t="s">
        <v>3</v>
      </c>
      <c r="L156" s="60"/>
      <c r="M156" s="60"/>
      <c r="N156" s="60"/>
      <c r="O156" s="61"/>
    </row>
    <row r="157" spans="2:15" x14ac:dyDescent="0.25">
      <c r="B157" s="59"/>
      <c r="C157" s="60"/>
      <c r="D157" s="60"/>
      <c r="E157" s="60"/>
      <c r="F157" s="30" t="s">
        <v>26</v>
      </c>
      <c r="G157" s="23">
        <f>+I157/H157</f>
        <v>0</v>
      </c>
      <c r="H157" s="82">
        <v>141.57454400000003</v>
      </c>
      <c r="I157" s="82">
        <v>0</v>
      </c>
      <c r="J157" s="30">
        <v>107</v>
      </c>
      <c r="K157" s="23">
        <f>+J157/J$161</f>
        <v>0.48416289592760181</v>
      </c>
      <c r="L157" s="60"/>
      <c r="M157" s="60"/>
      <c r="N157" s="60"/>
      <c r="O157" s="61"/>
    </row>
    <row r="158" spans="2:15" x14ac:dyDescent="0.25">
      <c r="B158" s="59"/>
      <c r="C158" s="60"/>
      <c r="D158" s="60"/>
      <c r="E158" s="60"/>
      <c r="F158" s="30" t="s">
        <v>27</v>
      </c>
      <c r="G158" s="23">
        <f t="shared" ref="G158:G161" si="25">+I158/H158</f>
        <v>0.20429272172213481</v>
      </c>
      <c r="H158" s="82">
        <v>261.12789800000002</v>
      </c>
      <c r="I158" s="82">
        <v>53.346529000000004</v>
      </c>
      <c r="J158" s="30">
        <v>66</v>
      </c>
      <c r="K158" s="23">
        <f t="shared" ref="K158:K160" si="26">+J158/J$161</f>
        <v>0.29864253393665158</v>
      </c>
      <c r="L158" s="60"/>
      <c r="M158" s="60"/>
      <c r="N158" s="60"/>
      <c r="O158" s="61"/>
    </row>
    <row r="159" spans="2:15" x14ac:dyDescent="0.25">
      <c r="B159" s="59"/>
      <c r="C159" s="60"/>
      <c r="D159" s="60"/>
      <c r="E159" s="60"/>
      <c r="F159" s="30" t="s">
        <v>28</v>
      </c>
      <c r="G159" s="23">
        <f t="shared" si="25"/>
        <v>0.68857815123725208</v>
      </c>
      <c r="H159" s="82">
        <v>37.007853000000004</v>
      </c>
      <c r="I159" s="82">
        <v>25.482798999999996</v>
      </c>
      <c r="J159" s="30">
        <v>41</v>
      </c>
      <c r="K159" s="23">
        <f t="shared" si="26"/>
        <v>0.18552036199095023</v>
      </c>
      <c r="L159" s="60"/>
      <c r="M159" s="60"/>
      <c r="N159" s="60"/>
      <c r="O159" s="61"/>
    </row>
    <row r="160" spans="2:15" x14ac:dyDescent="0.25">
      <c r="B160" s="59"/>
      <c r="C160" s="60"/>
      <c r="D160" s="60"/>
      <c r="E160" s="60"/>
      <c r="F160" s="30" t="s">
        <v>29</v>
      </c>
      <c r="G160" s="23">
        <f t="shared" si="25"/>
        <v>0.99979317441452353</v>
      </c>
      <c r="H160" s="82">
        <v>2.3449710000000001</v>
      </c>
      <c r="I160" s="82">
        <v>2.3444859999999998</v>
      </c>
      <c r="J160" s="30">
        <v>7</v>
      </c>
      <c r="K160" s="23">
        <f t="shared" si="26"/>
        <v>3.1674208144796379E-2</v>
      </c>
      <c r="L160" s="60"/>
      <c r="M160" s="60"/>
      <c r="N160" s="60"/>
      <c r="O160" s="61"/>
    </row>
    <row r="161" spans="2:15" x14ac:dyDescent="0.25">
      <c r="B161" s="59"/>
      <c r="C161" s="60"/>
      <c r="D161" s="60"/>
      <c r="E161" s="60"/>
      <c r="F161" s="31" t="s">
        <v>0</v>
      </c>
      <c r="G161" s="22">
        <f t="shared" si="25"/>
        <v>0.18362820272341243</v>
      </c>
      <c r="H161" s="43">
        <f t="shared" ref="H161:J161" si="27">SUM(H157:H160)</f>
        <v>442.05526600000002</v>
      </c>
      <c r="I161" s="43">
        <f t="shared" si="27"/>
        <v>81.173814000000007</v>
      </c>
      <c r="J161" s="31">
        <f t="shared" si="27"/>
        <v>221</v>
      </c>
      <c r="K161" s="22">
        <f>SUM(K157:K160)</f>
        <v>1</v>
      </c>
      <c r="L161" s="60"/>
      <c r="M161" s="60"/>
      <c r="N161" s="60"/>
      <c r="O161" s="61"/>
    </row>
    <row r="162" spans="2:15" x14ac:dyDescent="0.25">
      <c r="B162" s="59"/>
      <c r="C162" s="60"/>
      <c r="D162" s="58"/>
      <c r="E162" s="57"/>
      <c r="F162" s="119" t="s">
        <v>88</v>
      </c>
      <c r="G162" s="119"/>
      <c r="H162" s="119"/>
      <c r="I162" s="119"/>
      <c r="J162" s="119"/>
      <c r="K162" s="119"/>
      <c r="L162" s="57"/>
      <c r="M162" s="58"/>
      <c r="N162" s="60"/>
      <c r="O162" s="61"/>
    </row>
    <row r="163" spans="2:15" x14ac:dyDescent="0.25">
      <c r="B163" s="59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/>
    </row>
    <row r="164" spans="2:15" x14ac:dyDescent="0.25"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5"/>
    </row>
    <row r="165" spans="2:15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</row>
    <row r="166" spans="2:15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</row>
    <row r="167" spans="2:15" x14ac:dyDescent="0.25">
      <c r="B167" s="75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7"/>
    </row>
    <row r="168" spans="2:15" x14ac:dyDescent="0.25">
      <c r="B168" s="49"/>
      <c r="C168" s="133" t="s">
        <v>31</v>
      </c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50"/>
    </row>
    <row r="169" spans="2:15" x14ac:dyDescent="0.25">
      <c r="B169" s="49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51"/>
    </row>
    <row r="170" spans="2:15" ht="15" customHeight="1" x14ac:dyDescent="0.25">
      <c r="B170" s="49"/>
      <c r="C170" s="120" t="str">
        <f>+CONCATENATE("El avance del presupuesto de los Gobiernos Locales en esta región para proyectos productivos se encuentra al " &amp; FIXED(K176*100,1) &amp; "%, mientras que para los proyectos del tipo social se registra un avance del " &amp; FIXED(K177*100,1) &amp;"% al ",B214," del 2017. Cabe resaltar que estos dos tipos de proyectos absorben el " &amp; FIXED(SUM(I176:I177)*100,1) &amp; "% del presupuesto total de los Gobiernos Locales en esta región.")</f>
        <v>El avance del presupuesto de los Gobiernos Locales en esta región para proyectos productivos se encuentra al 21.3%, mientras que para los proyectos del tipo social se registra un avance del 34.9% al 18 de junio del 2017. Cabe resaltar que estos dos tipos de proyectos absorben el 92.9% del presupuesto total de los Gobiernos Locales en esta región.</v>
      </c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51"/>
    </row>
    <row r="171" spans="2:15" x14ac:dyDescent="0.25">
      <c r="B171" s="4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44"/>
    </row>
    <row r="172" spans="2:15" x14ac:dyDescent="0.25">
      <c r="B172" s="49"/>
      <c r="C172" s="27"/>
      <c r="D172" s="27"/>
      <c r="E172" s="5"/>
      <c r="F172" s="5"/>
      <c r="G172" s="5"/>
      <c r="H172" s="5"/>
      <c r="I172" s="5"/>
      <c r="J172" s="5"/>
      <c r="K172" s="5"/>
      <c r="L172" s="5"/>
      <c r="M172" s="27"/>
      <c r="N172" s="27"/>
      <c r="O172" s="44"/>
    </row>
    <row r="173" spans="2:15" x14ac:dyDescent="0.25">
      <c r="B173" s="49"/>
      <c r="C173" s="27"/>
      <c r="D173" s="27"/>
      <c r="E173" s="134" t="s">
        <v>64</v>
      </c>
      <c r="F173" s="134"/>
      <c r="G173" s="134"/>
      <c r="H173" s="134"/>
      <c r="I173" s="134"/>
      <c r="J173" s="134"/>
      <c r="K173" s="134"/>
      <c r="L173" s="134"/>
      <c r="M173" s="27"/>
      <c r="N173" s="27"/>
      <c r="O173" s="44"/>
    </row>
    <row r="174" spans="2:15" x14ac:dyDescent="0.25">
      <c r="B174" s="49"/>
      <c r="C174" s="27"/>
      <c r="D174" s="27"/>
      <c r="E174" s="5"/>
      <c r="F174" s="131" t="s">
        <v>1</v>
      </c>
      <c r="G174" s="131"/>
      <c r="H174" s="131"/>
      <c r="I174" s="131"/>
      <c r="J174" s="131"/>
      <c r="K174" s="131"/>
      <c r="L174" s="5"/>
      <c r="M174" s="27"/>
      <c r="N174" s="27"/>
      <c r="O174" s="44"/>
    </row>
    <row r="175" spans="2:15" x14ac:dyDescent="0.25">
      <c r="B175" s="49"/>
      <c r="C175" s="27"/>
      <c r="D175" s="27"/>
      <c r="E175" s="5"/>
      <c r="F175" s="132" t="s">
        <v>32</v>
      </c>
      <c r="G175" s="132"/>
      <c r="H175" s="19" t="s">
        <v>6</v>
      </c>
      <c r="I175" s="19" t="s">
        <v>16</v>
      </c>
      <c r="J175" s="19" t="s">
        <v>17</v>
      </c>
      <c r="K175" s="19" t="s">
        <v>18</v>
      </c>
      <c r="L175" s="5"/>
      <c r="M175" s="27"/>
      <c r="N175" s="27"/>
      <c r="O175" s="44"/>
    </row>
    <row r="176" spans="2:15" x14ac:dyDescent="0.25">
      <c r="B176" s="59"/>
      <c r="C176" s="60"/>
      <c r="D176" s="60"/>
      <c r="E176" s="57"/>
      <c r="F176" s="20" t="s">
        <v>13</v>
      </c>
      <c r="G176" s="11"/>
      <c r="H176" s="100">
        <v>346.92702200000008</v>
      </c>
      <c r="I176" s="23">
        <f>+H176/H$180</f>
        <v>0.41340256150491622</v>
      </c>
      <c r="J176" s="82">
        <v>73.762111000000004</v>
      </c>
      <c r="K176" s="23">
        <f>+J176/H176</f>
        <v>0.21261564053087795</v>
      </c>
      <c r="L176" s="57"/>
      <c r="M176" s="60"/>
      <c r="N176" s="60"/>
      <c r="O176" s="61"/>
    </row>
    <row r="177" spans="2:15" x14ac:dyDescent="0.25">
      <c r="B177" s="59"/>
      <c r="C177" s="60"/>
      <c r="D177" s="60"/>
      <c r="E177" s="57"/>
      <c r="F177" s="20" t="s">
        <v>14</v>
      </c>
      <c r="G177" s="11"/>
      <c r="H177" s="82">
        <v>432.53487099999995</v>
      </c>
      <c r="I177" s="23">
        <f>+H177/H$180</f>
        <v>0.51541394089388182</v>
      </c>
      <c r="J177" s="82">
        <v>150.94584900000001</v>
      </c>
      <c r="K177" s="23">
        <f t="shared" ref="K177:K180" si="28">+J177/H177</f>
        <v>0.34897960631710551</v>
      </c>
      <c r="L177" s="57"/>
      <c r="M177" s="60"/>
      <c r="N177" s="60"/>
      <c r="O177" s="61"/>
    </row>
    <row r="178" spans="2:15" x14ac:dyDescent="0.25">
      <c r="B178" s="59"/>
      <c r="C178" s="60"/>
      <c r="D178" s="60"/>
      <c r="E178" s="57"/>
      <c r="F178" s="20" t="s">
        <v>23</v>
      </c>
      <c r="G178" s="11"/>
      <c r="H178" s="82">
        <v>28.108167000000002</v>
      </c>
      <c r="I178" s="23">
        <f t="shared" ref="I178:I179" si="29">+H178/H$180</f>
        <v>3.3494041974648933E-2</v>
      </c>
      <c r="J178" s="82">
        <v>7.6733000000000002</v>
      </c>
      <c r="K178" s="23">
        <f t="shared" si="28"/>
        <v>0.27299183187576764</v>
      </c>
      <c r="L178" s="57"/>
      <c r="M178" s="60"/>
      <c r="N178" s="60"/>
      <c r="O178" s="61"/>
    </row>
    <row r="179" spans="2:15" x14ac:dyDescent="0.25">
      <c r="B179" s="59"/>
      <c r="C179" s="60"/>
      <c r="D179" s="60"/>
      <c r="E179" s="57"/>
      <c r="F179" s="20" t="s">
        <v>15</v>
      </c>
      <c r="G179" s="11"/>
      <c r="H179" s="82">
        <v>31.628954</v>
      </c>
      <c r="I179" s="23">
        <f t="shared" si="29"/>
        <v>3.7689455626552966E-2</v>
      </c>
      <c r="J179" s="82">
        <v>13.885846000000001</v>
      </c>
      <c r="K179" s="23">
        <f t="shared" si="28"/>
        <v>0.43902324433492174</v>
      </c>
      <c r="L179" s="57"/>
      <c r="M179" s="60"/>
      <c r="N179" s="60"/>
      <c r="O179" s="61"/>
    </row>
    <row r="180" spans="2:15" x14ac:dyDescent="0.25">
      <c r="B180" s="59"/>
      <c r="C180" s="60"/>
      <c r="D180" s="60"/>
      <c r="E180" s="57"/>
      <c r="F180" s="21" t="s">
        <v>0</v>
      </c>
      <c r="G180" s="13"/>
      <c r="H180" s="43">
        <f>SUM(H176:H179)</f>
        <v>839.19901400000003</v>
      </c>
      <c r="I180" s="22">
        <f>SUM(I176:I179)</f>
        <v>0.99999999999999989</v>
      </c>
      <c r="J180" s="43">
        <f>SUM(J176:J179)</f>
        <v>246.26710600000001</v>
      </c>
      <c r="K180" s="22">
        <f t="shared" si="28"/>
        <v>0.29345495155693785</v>
      </c>
      <c r="L180" s="57"/>
      <c r="M180" s="60"/>
      <c r="N180" s="60"/>
      <c r="O180" s="61"/>
    </row>
    <row r="181" spans="2:15" x14ac:dyDescent="0.25">
      <c r="B181" s="59"/>
      <c r="C181" s="60"/>
      <c r="D181" s="58"/>
      <c r="E181" s="57"/>
      <c r="F181" s="119" t="s">
        <v>88</v>
      </c>
      <c r="G181" s="119"/>
      <c r="H181" s="119"/>
      <c r="I181" s="119"/>
      <c r="J181" s="119"/>
      <c r="K181" s="119"/>
      <c r="L181" s="57"/>
      <c r="M181" s="58"/>
      <c r="N181" s="60"/>
      <c r="O181" s="61"/>
    </row>
    <row r="182" spans="2:15" x14ac:dyDescent="0.25">
      <c r="B182" s="59"/>
      <c r="C182" s="60"/>
      <c r="D182" s="60"/>
      <c r="E182" s="57"/>
      <c r="F182" s="57"/>
      <c r="G182" s="57"/>
      <c r="H182" s="57"/>
      <c r="I182" s="57"/>
      <c r="J182" s="57"/>
      <c r="K182" s="57"/>
      <c r="L182" s="57"/>
      <c r="M182" s="60"/>
      <c r="N182" s="60"/>
      <c r="O182" s="61"/>
    </row>
    <row r="183" spans="2:15" ht="15" customHeight="1" x14ac:dyDescent="0.25">
      <c r="B183" s="49"/>
      <c r="C183" s="120" t="str">
        <f>+CONCATENATE( "El gasto de los Gobiernos Locales en conjunto en el sector " &amp; TEXT(F189,20) &amp; " cuenta con el mayor presupuesto en esta región, con un nivel de ejecución del " &amp; FIXED(K189*100,1) &amp; "%, del mismo modo para proyectos " &amp; TEXT(F190,20)&amp; " se tiene un nivel de avance de " &amp; FIXED(K190*100,1) &amp; "%. Cabe destacar que solo estos dos sectores concentran el " &amp; FIXED(SUM(I189:I190)*100,1) &amp; "% del presupuesto de esta región. ")</f>
        <v xml:space="preserve">El gasto de los Gobiernos Locales en conjunto en el sector SANEAMIENTO cuenta con el mayor presupuesto en esta región, con un nivel de ejecución del 20.6%, del mismo modo para proyectos TRANSPORTE se tiene un nivel de avance de 26.7%. Cabe destacar que solo estos dos sectores concentran el 43.5% del presupuesto de esta región. </v>
      </c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44"/>
    </row>
    <row r="184" spans="2:15" x14ac:dyDescent="0.25">
      <c r="B184" s="4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44"/>
    </row>
    <row r="185" spans="2:15" x14ac:dyDescent="0.25">
      <c r="B185" s="49"/>
      <c r="C185" s="27"/>
      <c r="D185" s="5"/>
      <c r="E185" s="5"/>
      <c r="F185" s="5"/>
      <c r="G185" s="5"/>
      <c r="H185" s="27"/>
      <c r="I185" s="27"/>
      <c r="J185" s="27"/>
      <c r="K185" s="27"/>
      <c r="L185" s="27"/>
      <c r="M185" s="27"/>
      <c r="N185" s="27"/>
      <c r="O185" s="44"/>
    </row>
    <row r="186" spans="2:15" x14ac:dyDescent="0.25">
      <c r="B186" s="49"/>
      <c r="C186" s="27"/>
      <c r="D186" s="5"/>
      <c r="E186" s="130" t="s">
        <v>67</v>
      </c>
      <c r="F186" s="130"/>
      <c r="G186" s="130"/>
      <c r="H186" s="130"/>
      <c r="I186" s="130"/>
      <c r="J186" s="130"/>
      <c r="K186" s="130"/>
      <c r="L186" s="130"/>
      <c r="M186" s="27"/>
      <c r="N186" s="27"/>
      <c r="O186" s="44"/>
    </row>
    <row r="187" spans="2:15" x14ac:dyDescent="0.25">
      <c r="B187" s="49"/>
      <c r="C187" s="27"/>
      <c r="D187" s="5"/>
      <c r="E187" s="5"/>
      <c r="F187" s="131" t="s">
        <v>1</v>
      </c>
      <c r="G187" s="131"/>
      <c r="H187" s="131"/>
      <c r="I187" s="131"/>
      <c r="J187" s="131"/>
      <c r="K187" s="131"/>
      <c r="L187" s="5"/>
      <c r="M187" s="27"/>
      <c r="N187" s="27"/>
      <c r="O187" s="44"/>
    </row>
    <row r="188" spans="2:15" x14ac:dyDescent="0.25">
      <c r="B188" s="49"/>
      <c r="C188" s="27"/>
      <c r="D188" s="5"/>
      <c r="E188" s="27"/>
      <c r="F188" s="132" t="s">
        <v>22</v>
      </c>
      <c r="G188" s="132"/>
      <c r="H188" s="19" t="s">
        <v>20</v>
      </c>
      <c r="I188" s="19" t="s">
        <v>3</v>
      </c>
      <c r="J188" s="19" t="s">
        <v>21</v>
      </c>
      <c r="K188" s="19" t="s">
        <v>18</v>
      </c>
      <c r="L188" s="5"/>
      <c r="M188" s="27"/>
      <c r="N188" s="27"/>
      <c r="O188" s="44"/>
    </row>
    <row r="189" spans="2:15" x14ac:dyDescent="0.25">
      <c r="B189" s="59"/>
      <c r="C189" s="60"/>
      <c r="D189" s="57"/>
      <c r="E189" s="60"/>
      <c r="F189" s="20" t="s">
        <v>49</v>
      </c>
      <c r="G189" s="25"/>
      <c r="H189" s="82">
        <v>208.47564499999999</v>
      </c>
      <c r="I189" s="23">
        <f>+H189/H$197</f>
        <v>0.24842217581537815</v>
      </c>
      <c r="J189" s="82">
        <v>42.888567000000002</v>
      </c>
      <c r="K189" s="23">
        <f>+J189/H189</f>
        <v>0.20572459195413453</v>
      </c>
      <c r="L189" s="57"/>
      <c r="M189" s="60"/>
      <c r="N189" s="60"/>
      <c r="O189" s="61"/>
    </row>
    <row r="190" spans="2:15" x14ac:dyDescent="0.25">
      <c r="B190" s="59"/>
      <c r="C190" s="60"/>
      <c r="D190" s="57"/>
      <c r="E190" s="60"/>
      <c r="F190" s="20" t="s">
        <v>48</v>
      </c>
      <c r="G190" s="25"/>
      <c r="H190" s="82">
        <v>156.56648200000001</v>
      </c>
      <c r="I190" s="23">
        <f t="shared" ref="I190:I196" si="30">+H190/H$197</f>
        <v>0.18656657048932138</v>
      </c>
      <c r="J190" s="82">
        <v>41.820028000000001</v>
      </c>
      <c r="K190" s="23">
        <f t="shared" ref="K190:K192" si="31">+J190/H190</f>
        <v>0.26710715771208299</v>
      </c>
      <c r="L190" s="57"/>
      <c r="M190" s="60"/>
      <c r="N190" s="60"/>
      <c r="O190" s="61"/>
    </row>
    <row r="191" spans="2:15" x14ac:dyDescent="0.25">
      <c r="B191" s="59"/>
      <c r="C191" s="60"/>
      <c r="D191" s="57"/>
      <c r="E191" s="60"/>
      <c r="F191" s="20" t="s">
        <v>50</v>
      </c>
      <c r="G191" s="25"/>
      <c r="H191" s="82">
        <v>155.48632599999999</v>
      </c>
      <c r="I191" s="23">
        <f t="shared" si="30"/>
        <v>0.185279443142911</v>
      </c>
      <c r="J191" s="82">
        <v>77.181475000000006</v>
      </c>
      <c r="K191" s="23">
        <f t="shared" si="31"/>
        <v>0.49638754085680825</v>
      </c>
      <c r="L191" s="57"/>
      <c r="M191" s="60"/>
      <c r="N191" s="60"/>
      <c r="O191" s="61"/>
    </row>
    <row r="192" spans="2:15" x14ac:dyDescent="0.25">
      <c r="B192" s="59"/>
      <c r="C192" s="60"/>
      <c r="D192" s="57"/>
      <c r="E192" s="60"/>
      <c r="F192" s="20" t="s">
        <v>51</v>
      </c>
      <c r="G192" s="25"/>
      <c r="H192" s="82">
        <v>93.194218000000006</v>
      </c>
      <c r="I192" s="23">
        <f t="shared" si="30"/>
        <v>0.11105139120194439</v>
      </c>
      <c r="J192" s="82">
        <v>10.99409</v>
      </c>
      <c r="K192" s="23">
        <f t="shared" si="31"/>
        <v>0.11796965773134122</v>
      </c>
      <c r="L192" s="57"/>
      <c r="M192" s="60"/>
      <c r="N192" s="60"/>
      <c r="O192" s="61"/>
    </row>
    <row r="193" spans="2:15" x14ac:dyDescent="0.25">
      <c r="B193" s="59"/>
      <c r="C193" s="60"/>
      <c r="D193" s="57"/>
      <c r="E193" s="60"/>
      <c r="F193" s="20" t="s">
        <v>54</v>
      </c>
      <c r="G193" s="25"/>
      <c r="H193" s="82">
        <v>56.015987000000003</v>
      </c>
      <c r="I193" s="23">
        <f t="shared" si="30"/>
        <v>6.6749347968132866E-2</v>
      </c>
      <c r="J193" s="82">
        <v>25.718024</v>
      </c>
      <c r="K193" s="23">
        <f>+J193/H193</f>
        <v>0.45911935819322436</v>
      </c>
      <c r="L193" s="57"/>
      <c r="M193" s="60"/>
      <c r="N193" s="60"/>
      <c r="O193" s="61"/>
    </row>
    <row r="194" spans="2:15" x14ac:dyDescent="0.25">
      <c r="B194" s="59"/>
      <c r="C194" s="60"/>
      <c r="D194" s="57"/>
      <c r="E194" s="60"/>
      <c r="F194" s="20" t="s">
        <v>93</v>
      </c>
      <c r="G194" s="25"/>
      <c r="H194" s="82">
        <v>39.134622</v>
      </c>
      <c r="I194" s="23">
        <f t="shared" si="30"/>
        <v>4.6633303122541561E-2</v>
      </c>
      <c r="J194" s="82">
        <v>8.9063330000000001</v>
      </c>
      <c r="K194" s="23">
        <f t="shared" ref="K194:K197" si="32">+J194/H194</f>
        <v>0.22758193499352058</v>
      </c>
      <c r="L194" s="57"/>
      <c r="M194" s="60"/>
      <c r="N194" s="60"/>
      <c r="O194" s="61"/>
    </row>
    <row r="195" spans="2:15" x14ac:dyDescent="0.25">
      <c r="B195" s="59"/>
      <c r="C195" s="60"/>
      <c r="D195" s="57"/>
      <c r="E195" s="60"/>
      <c r="F195" s="20" t="s">
        <v>52</v>
      </c>
      <c r="G195" s="25"/>
      <c r="H195" s="82">
        <v>31.628954</v>
      </c>
      <c r="I195" s="23">
        <f t="shared" si="30"/>
        <v>3.7689455626552966E-2</v>
      </c>
      <c r="J195" s="82">
        <v>13.885846000000001</v>
      </c>
      <c r="K195" s="23">
        <f t="shared" si="32"/>
        <v>0.43902324433492174</v>
      </c>
      <c r="L195" s="57"/>
      <c r="M195" s="60"/>
      <c r="N195" s="60"/>
      <c r="O195" s="61"/>
    </row>
    <row r="196" spans="2:15" x14ac:dyDescent="0.25">
      <c r="B196" s="59"/>
      <c r="C196" s="60"/>
      <c r="D196" s="57"/>
      <c r="E196" s="60"/>
      <c r="F196" s="20" t="s">
        <v>53</v>
      </c>
      <c r="G196" s="25"/>
      <c r="H196" s="82">
        <f>+H180-SUM(H189:H195)</f>
        <v>98.69677999999999</v>
      </c>
      <c r="I196" s="23">
        <f t="shared" si="30"/>
        <v>0.11760831263321764</v>
      </c>
      <c r="J196" s="82">
        <f>+J180-SUM(J189:J195)</f>
        <v>24.872743000000014</v>
      </c>
      <c r="K196" s="23">
        <f t="shared" si="32"/>
        <v>0.25201169683549979</v>
      </c>
      <c r="L196" s="57"/>
      <c r="M196" s="60"/>
      <c r="N196" s="60"/>
      <c r="O196" s="61"/>
    </row>
    <row r="197" spans="2:15" x14ac:dyDescent="0.25">
      <c r="B197" s="59"/>
      <c r="C197" s="60"/>
      <c r="D197" s="57"/>
      <c r="E197" s="60"/>
      <c r="F197" s="21" t="s">
        <v>0</v>
      </c>
      <c r="G197" s="26"/>
      <c r="H197" s="43">
        <f>SUM(H189:H196)</f>
        <v>839.19901400000003</v>
      </c>
      <c r="I197" s="22">
        <f>SUM(I189:I196)</f>
        <v>1</v>
      </c>
      <c r="J197" s="43">
        <f>SUM(J189:J196)</f>
        <v>246.26710600000001</v>
      </c>
      <c r="K197" s="22">
        <f t="shared" si="32"/>
        <v>0.29345495155693785</v>
      </c>
      <c r="L197" s="57"/>
      <c r="M197" s="60"/>
      <c r="N197" s="60"/>
      <c r="O197" s="61"/>
    </row>
    <row r="198" spans="2:15" x14ac:dyDescent="0.25">
      <c r="B198" s="59"/>
      <c r="C198" s="60"/>
      <c r="D198" s="58"/>
      <c r="E198" s="57"/>
      <c r="F198" s="119" t="s">
        <v>88</v>
      </c>
      <c r="G198" s="119"/>
      <c r="H198" s="119"/>
      <c r="I198" s="119"/>
      <c r="J198" s="119"/>
      <c r="K198" s="119"/>
      <c r="L198" s="57"/>
      <c r="M198" s="58"/>
      <c r="N198" s="60"/>
      <c r="O198" s="61"/>
    </row>
    <row r="199" spans="2:15" x14ac:dyDescent="0.25">
      <c r="B199" s="49"/>
      <c r="C199" s="27"/>
      <c r="D199" s="5"/>
      <c r="E199" s="5"/>
      <c r="F199" s="70"/>
      <c r="G199" s="70"/>
      <c r="H199" s="5"/>
      <c r="I199" s="5"/>
      <c r="J199" s="5"/>
      <c r="K199" s="5"/>
      <c r="L199" s="5"/>
      <c r="M199" s="27"/>
      <c r="N199" s="27"/>
      <c r="O199" s="44"/>
    </row>
    <row r="200" spans="2:15" ht="15" customHeight="1" x14ac:dyDescent="0.25">
      <c r="B200" s="49"/>
      <c r="C200" s="120" t="str">
        <f>+CONCATENATE("Al ",B214,"  de los " &amp; FIXED(J210,0)  &amp; "  proyectos presupuestados para el 2018, " &amp; FIXED(J206,0) &amp; " no cuentan con ningún avance en ejecución del gasto, mientras que " &amp; FIXED(J207,0) &amp; " (" &amp; FIXED(K207*100,1) &amp; "% de proyectos) no superan el 50,0% de ejecución, " &amp; FIXED(J208,0) &amp; " proyectos (" &amp; FIXED(K208*100,1) &amp; "% del total) tienen un nivel de ejecución mayor al 50,0% pero no culminan al 100% y " &amp; FIXED(J209,0) &amp; " proyectos por S/ " &amp; FIXED(I209,1) &amp; " millones se han ejecutado al 100,0%.")</f>
        <v>Al 18 de junio  de los 1,144  proyectos presupuestados para el 2018, 387 no cuentan con ningún avance en ejecución del gasto, mientras que 267 (23.3% de proyectos) no superan el 50,0% de ejecución, 324 proyectos (28.3% del total) tienen un nivel de ejecución mayor al 50,0% pero no culminan al 100% y 166 proyectos por S/ 28.9 millones se han ejecutado al 100,0%.</v>
      </c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44"/>
    </row>
    <row r="201" spans="2:15" x14ac:dyDescent="0.25">
      <c r="B201" s="4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44"/>
    </row>
    <row r="202" spans="2:15" x14ac:dyDescent="0.25">
      <c r="B202" s="49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44"/>
    </row>
    <row r="203" spans="2:15" x14ac:dyDescent="0.25">
      <c r="B203" s="49"/>
      <c r="C203" s="27"/>
      <c r="D203" s="27"/>
      <c r="E203" s="130" t="s">
        <v>70</v>
      </c>
      <c r="F203" s="130"/>
      <c r="G203" s="130"/>
      <c r="H203" s="130"/>
      <c r="I203" s="130"/>
      <c r="J203" s="130"/>
      <c r="K203" s="130"/>
      <c r="L203" s="130"/>
      <c r="M203" s="27"/>
      <c r="N203" s="27"/>
      <c r="O203" s="44"/>
    </row>
    <row r="204" spans="2:15" x14ac:dyDescent="0.25">
      <c r="B204" s="49"/>
      <c r="C204" s="27"/>
      <c r="D204" s="27"/>
      <c r="E204" s="5"/>
      <c r="F204" s="131" t="s">
        <v>33</v>
      </c>
      <c r="G204" s="131"/>
      <c r="H204" s="131"/>
      <c r="I204" s="131"/>
      <c r="J204" s="131"/>
      <c r="K204" s="131"/>
      <c r="L204" s="5"/>
      <c r="M204" s="27"/>
      <c r="N204" s="27"/>
      <c r="O204" s="44"/>
    </row>
    <row r="205" spans="2:15" x14ac:dyDescent="0.25">
      <c r="B205" s="49"/>
      <c r="C205" s="27"/>
      <c r="D205" s="27"/>
      <c r="E205" s="27"/>
      <c r="F205" s="19" t="s">
        <v>25</v>
      </c>
      <c r="G205" s="19" t="s">
        <v>18</v>
      </c>
      <c r="H205" s="19" t="s">
        <v>20</v>
      </c>
      <c r="I205" s="19" t="s">
        <v>7</v>
      </c>
      <c r="J205" s="19" t="s">
        <v>24</v>
      </c>
      <c r="K205" s="19" t="s">
        <v>3</v>
      </c>
      <c r="L205" s="27"/>
      <c r="M205" s="27"/>
      <c r="N205" s="27"/>
      <c r="O205" s="44"/>
    </row>
    <row r="206" spans="2:15" x14ac:dyDescent="0.25">
      <c r="B206" s="59"/>
      <c r="C206" s="60"/>
      <c r="D206" s="60"/>
      <c r="E206" s="60"/>
      <c r="F206" s="30" t="s">
        <v>26</v>
      </c>
      <c r="G206" s="23">
        <f>+I206/H206</f>
        <v>0</v>
      </c>
      <c r="H206" s="82">
        <v>283.14771500000012</v>
      </c>
      <c r="I206" s="82">
        <v>0</v>
      </c>
      <c r="J206" s="30">
        <v>387</v>
      </c>
      <c r="K206" s="23">
        <f>+J206/J$210</f>
        <v>0.33828671328671328</v>
      </c>
      <c r="L206" s="60"/>
      <c r="M206" s="60"/>
      <c r="N206" s="60"/>
      <c r="O206" s="61"/>
    </row>
    <row r="207" spans="2:15" x14ac:dyDescent="0.25">
      <c r="B207" s="59"/>
      <c r="C207" s="60"/>
      <c r="D207" s="60"/>
      <c r="E207" s="60"/>
      <c r="F207" s="30" t="s">
        <v>27</v>
      </c>
      <c r="G207" s="23">
        <f t="shared" ref="G207:G210" si="33">+I207/H207</f>
        <v>0.21793832867764901</v>
      </c>
      <c r="H207" s="82">
        <v>327.41123800000014</v>
      </c>
      <c r="I207" s="82">
        <v>71.355457999999999</v>
      </c>
      <c r="J207" s="30">
        <v>267</v>
      </c>
      <c r="K207" s="23">
        <f t="shared" ref="K207:K209" si="34">+J207/J$210</f>
        <v>0.23339160839160839</v>
      </c>
      <c r="L207" s="60"/>
      <c r="M207" s="60"/>
      <c r="N207" s="60"/>
      <c r="O207" s="61"/>
    </row>
    <row r="208" spans="2:15" x14ac:dyDescent="0.25">
      <c r="B208" s="59"/>
      <c r="C208" s="60"/>
      <c r="D208" s="60"/>
      <c r="E208" s="60"/>
      <c r="F208" s="30" t="s">
        <v>28</v>
      </c>
      <c r="G208" s="23">
        <f t="shared" si="33"/>
        <v>0.73146448954154353</v>
      </c>
      <c r="H208" s="82">
        <v>199.60879999999986</v>
      </c>
      <c r="I208" s="82">
        <v>146.00674899999996</v>
      </c>
      <c r="J208" s="30">
        <v>324</v>
      </c>
      <c r="K208" s="23">
        <f t="shared" si="34"/>
        <v>0.28321678321678323</v>
      </c>
      <c r="L208" s="60"/>
      <c r="M208" s="60"/>
      <c r="N208" s="60"/>
      <c r="O208" s="61"/>
    </row>
    <row r="209" spans="2:15" x14ac:dyDescent="0.25">
      <c r="B209" s="59"/>
      <c r="C209" s="60"/>
      <c r="D209" s="60"/>
      <c r="E209" s="60"/>
      <c r="F209" s="30" t="s">
        <v>29</v>
      </c>
      <c r="G209" s="23">
        <f t="shared" si="33"/>
        <v>0.99564813943149055</v>
      </c>
      <c r="H209" s="82">
        <v>29.031261000000008</v>
      </c>
      <c r="I209" s="82">
        <v>28.904921000000002</v>
      </c>
      <c r="J209" s="30">
        <v>166</v>
      </c>
      <c r="K209" s="23">
        <f t="shared" si="34"/>
        <v>0.1451048951048951</v>
      </c>
      <c r="L209" s="60"/>
      <c r="M209" s="60"/>
      <c r="N209" s="60"/>
      <c r="O209" s="61"/>
    </row>
    <row r="210" spans="2:15" x14ac:dyDescent="0.25">
      <c r="B210" s="59"/>
      <c r="C210" s="60"/>
      <c r="D210" s="60"/>
      <c r="E210" s="60"/>
      <c r="F210" s="45" t="s">
        <v>0</v>
      </c>
      <c r="G210" s="22">
        <f t="shared" si="33"/>
        <v>0.29345497777241186</v>
      </c>
      <c r="H210" s="43">
        <f t="shared" ref="H210:J210" si="35">SUM(H206:H209)</f>
        <v>839.19901400000003</v>
      </c>
      <c r="I210" s="43">
        <f t="shared" si="35"/>
        <v>246.26712799999996</v>
      </c>
      <c r="J210" s="31">
        <f t="shared" si="35"/>
        <v>1144</v>
      </c>
      <c r="K210" s="22">
        <f>SUM(K206:K209)</f>
        <v>1</v>
      </c>
      <c r="L210" s="60"/>
      <c r="M210" s="60"/>
      <c r="N210" s="60"/>
      <c r="O210" s="61"/>
    </row>
    <row r="211" spans="2:15" x14ac:dyDescent="0.25">
      <c r="B211" s="59"/>
      <c r="C211" s="60"/>
      <c r="D211" s="58"/>
      <c r="E211" s="57"/>
      <c r="F211" s="119" t="s">
        <v>88</v>
      </c>
      <c r="G211" s="119"/>
      <c r="H211" s="119"/>
      <c r="I211" s="119"/>
      <c r="J211" s="119"/>
      <c r="K211" s="119"/>
      <c r="L211" s="57"/>
      <c r="M211" s="58"/>
      <c r="N211" s="60"/>
      <c r="O211" s="61"/>
    </row>
    <row r="212" spans="2:15" x14ac:dyDescent="0.25">
      <c r="B212" s="59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1"/>
    </row>
    <row r="213" spans="2:15" x14ac:dyDescent="0.25">
      <c r="B213" s="63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5"/>
    </row>
    <row r="214" spans="2:15" x14ac:dyDescent="0.25">
      <c r="B214" s="101" t="s">
        <v>89</v>
      </c>
    </row>
  </sheetData>
  <mergeCells count="69">
    <mergeCell ref="E26:L26"/>
    <mergeCell ref="F27:K27"/>
    <mergeCell ref="F28:G28"/>
    <mergeCell ref="F34:K34"/>
    <mergeCell ref="C134:N135"/>
    <mergeCell ref="C36:N37"/>
    <mergeCell ref="E39:L39"/>
    <mergeCell ref="F40:K40"/>
    <mergeCell ref="F41:G41"/>
    <mergeCell ref="F51:K51"/>
    <mergeCell ref="C53:N54"/>
    <mergeCell ref="E56:L56"/>
    <mergeCell ref="F57:K57"/>
    <mergeCell ref="F64:K64"/>
    <mergeCell ref="C70:N70"/>
    <mergeCell ref="C72:N73"/>
    <mergeCell ref="E14:F15"/>
    <mergeCell ref="G14:I14"/>
    <mergeCell ref="J14:L14"/>
    <mergeCell ref="C23:N24"/>
    <mergeCell ref="E21:L21"/>
    <mergeCell ref="E20:L20"/>
    <mergeCell ref="E12:L12"/>
    <mergeCell ref="E13:L13"/>
    <mergeCell ref="B1:O2"/>
    <mergeCell ref="C7:N7"/>
    <mergeCell ref="C9:N10"/>
    <mergeCell ref="E75:L75"/>
    <mergeCell ref="F76:K76"/>
    <mergeCell ref="F77:G77"/>
    <mergeCell ref="F83:K83"/>
    <mergeCell ref="C85:N86"/>
    <mergeCell ref="E88:L88"/>
    <mergeCell ref="F89:K89"/>
    <mergeCell ref="F90:G90"/>
    <mergeCell ref="F100:K100"/>
    <mergeCell ref="C102:N103"/>
    <mergeCell ref="E105:L105"/>
    <mergeCell ref="F106:K106"/>
    <mergeCell ref="F113:K113"/>
    <mergeCell ref="C119:N119"/>
    <mergeCell ref="C121:N122"/>
    <mergeCell ref="E124:L124"/>
    <mergeCell ref="F125:K125"/>
    <mergeCell ref="F126:G126"/>
    <mergeCell ref="F132:K132"/>
    <mergeCell ref="F149:K149"/>
    <mergeCell ref="C151:N152"/>
    <mergeCell ref="E137:L137"/>
    <mergeCell ref="F138:K138"/>
    <mergeCell ref="F139:G139"/>
    <mergeCell ref="E154:L154"/>
    <mergeCell ref="F155:K155"/>
    <mergeCell ref="F162:K162"/>
    <mergeCell ref="C168:N168"/>
    <mergeCell ref="C170:N171"/>
    <mergeCell ref="E173:L173"/>
    <mergeCell ref="F174:K174"/>
    <mergeCell ref="F175:G175"/>
    <mergeCell ref="F181:K181"/>
    <mergeCell ref="C183:N184"/>
    <mergeCell ref="E203:L203"/>
    <mergeCell ref="F204:K204"/>
    <mergeCell ref="F211:K211"/>
    <mergeCell ref="E186:L186"/>
    <mergeCell ref="F187:K187"/>
    <mergeCell ref="F188:G188"/>
    <mergeCell ref="F198:K198"/>
    <mergeCell ref="C200:N201"/>
  </mergeCells>
  <conditionalFormatting sqref="I102">
    <cfRule type="cellIs" dxfId="11" priority="2" operator="equal">
      <formula>0</formula>
    </cfRule>
  </conditionalFormatting>
  <conditionalFormatting sqref="I82">
    <cfRule type="cellIs" dxfId="10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214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4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3" t="s">
        <v>116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2:15" ht="15" customHeight="1" x14ac:dyDescent="0.25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x14ac:dyDescent="0.25">
      <c r="B3" s="9" t="str">
        <f>+C7</f>
        <v>1. Ejecución del de proyectos de inversión pública en la Región</v>
      </c>
      <c r="C3" s="5"/>
      <c r="D3" s="5"/>
      <c r="E3" s="5"/>
      <c r="F3" s="5"/>
      <c r="G3" s="9"/>
      <c r="H3" s="5"/>
      <c r="I3" s="5" t="str">
        <f>+C119</f>
        <v>3. Ejecución de proyectos de inversión pública por el Gobierno Regional</v>
      </c>
      <c r="J3" s="5"/>
      <c r="K3" s="5"/>
      <c r="L3" s="9"/>
      <c r="M3" s="5"/>
      <c r="N3" s="5"/>
      <c r="O3" s="5"/>
    </row>
    <row r="4" spans="2:15" x14ac:dyDescent="0.25">
      <c r="B4" s="9" t="str">
        <f>+C70</f>
        <v>2. Ejecución de proyectos de inversión pública por el Gobierno Nacional en la región</v>
      </c>
      <c r="C4" s="5"/>
      <c r="D4" s="5"/>
      <c r="E4" s="5"/>
      <c r="F4" s="5"/>
      <c r="G4" s="9"/>
      <c r="H4" s="5"/>
      <c r="I4" s="5" t="str">
        <f>+C168</f>
        <v>4. Ejecución de proyectos de inversión pública por los Gobiernos Locales</v>
      </c>
      <c r="J4" s="5"/>
      <c r="K4" s="5"/>
      <c r="L4" s="9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2:15" x14ac:dyDescent="0.25">
      <c r="B7" s="49"/>
      <c r="C7" s="133" t="s">
        <v>34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50"/>
    </row>
    <row r="8" spans="2:15" x14ac:dyDescent="0.25">
      <c r="B8" s="4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50"/>
    </row>
    <row r="9" spans="2:15" ht="15" customHeight="1" x14ac:dyDescent="0.25">
      <c r="B9" s="49"/>
      <c r="C9" s="120" t="str">
        <f>+CONCATENATE("A la fecha en la región se vienen ejecutando S/ ", FIXED(H19,1)," millones lo que equivale a un avance en la ejecución del presupuesto del ",FIXED(I19*100,1),"%. Por niveles de gobierno, el Gobierno Nacional viene ejecutando el ",FIXED(I16*100,1),"% del presupuesto para esta región, seguido del Gobierno Regional (",FIXED(I17*100,1),"%) y de los gobiernos locales en conjunto que tienen una ejecución del ",FIXED(I18*100,1),"%")</f>
        <v>A la fecha en la región se vienen ejecutando S/ 245.6 millones lo que equivale a un avance en la ejecución del presupuesto del 25.3%. Por niveles de gobierno, el Gobierno Nacional viene ejecutando el 23.7% del presupuesto para esta región, seguido del Gobierno Regional (16.8%) y de los gobiernos locales en conjunto que tienen una ejecución del 31.0%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51"/>
    </row>
    <row r="10" spans="2:15" x14ac:dyDescent="0.25">
      <c r="B10" s="4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51"/>
    </row>
    <row r="11" spans="2:15" x14ac:dyDescent="0.25">
      <c r="B11" s="49"/>
      <c r="C11" s="78"/>
      <c r="D11" s="78"/>
      <c r="E11" s="78"/>
      <c r="F11" s="27"/>
      <c r="G11" s="27"/>
      <c r="H11" s="27"/>
      <c r="I11" s="27"/>
      <c r="J11" s="27"/>
      <c r="K11" s="27"/>
      <c r="L11" s="78"/>
      <c r="M11" s="78"/>
      <c r="N11" s="78"/>
      <c r="O11" s="51"/>
    </row>
    <row r="12" spans="2:15" ht="15" customHeight="1" x14ac:dyDescent="0.25">
      <c r="B12" s="49"/>
      <c r="C12" s="78"/>
      <c r="D12" s="3"/>
      <c r="E12" s="139" t="s">
        <v>59</v>
      </c>
      <c r="F12" s="140"/>
      <c r="G12" s="140"/>
      <c r="H12" s="140"/>
      <c r="I12" s="140"/>
      <c r="J12" s="140"/>
      <c r="K12" s="140"/>
      <c r="L12" s="140"/>
      <c r="M12" s="78"/>
      <c r="N12" s="78"/>
      <c r="O12" s="51"/>
    </row>
    <row r="13" spans="2:15" x14ac:dyDescent="0.25">
      <c r="B13" s="49"/>
      <c r="C13" s="78"/>
      <c r="D13" s="3"/>
      <c r="E13" s="123" t="s">
        <v>12</v>
      </c>
      <c r="F13" s="123"/>
      <c r="G13" s="123"/>
      <c r="H13" s="123"/>
      <c r="I13" s="123"/>
      <c r="J13" s="123"/>
      <c r="K13" s="123"/>
      <c r="L13" s="123"/>
      <c r="M13" s="78"/>
      <c r="N13" s="78"/>
      <c r="O13" s="51"/>
    </row>
    <row r="14" spans="2:15" x14ac:dyDescent="0.25">
      <c r="B14" s="49"/>
      <c r="C14" s="27"/>
      <c r="D14" s="3"/>
      <c r="E14" s="124" t="s">
        <v>11</v>
      </c>
      <c r="F14" s="125"/>
      <c r="G14" s="128" t="s">
        <v>57</v>
      </c>
      <c r="H14" s="128"/>
      <c r="I14" s="128"/>
      <c r="J14" s="128">
        <v>2017</v>
      </c>
      <c r="K14" s="128"/>
      <c r="L14" s="128"/>
      <c r="M14" s="27"/>
      <c r="N14" s="27"/>
      <c r="O14" s="44"/>
    </row>
    <row r="15" spans="2:15" x14ac:dyDescent="0.25">
      <c r="B15" s="49"/>
      <c r="C15" s="27"/>
      <c r="D15" s="3"/>
      <c r="E15" s="126"/>
      <c r="F15" s="127"/>
      <c r="G15" s="79" t="s">
        <v>6</v>
      </c>
      <c r="H15" s="79" t="s">
        <v>7</v>
      </c>
      <c r="I15" s="79" t="s">
        <v>8</v>
      </c>
      <c r="J15" s="79" t="s">
        <v>6</v>
      </c>
      <c r="K15" s="79" t="s">
        <v>7</v>
      </c>
      <c r="L15" s="79" t="s">
        <v>8</v>
      </c>
      <c r="M15" s="27"/>
      <c r="N15" s="27"/>
      <c r="O15" s="44"/>
    </row>
    <row r="16" spans="2:15" x14ac:dyDescent="0.25">
      <c r="B16" s="49"/>
      <c r="C16" s="27"/>
      <c r="D16" s="3"/>
      <c r="E16" s="10" t="s">
        <v>9</v>
      </c>
      <c r="F16" s="11"/>
      <c r="G16" s="7">
        <v>168.833763</v>
      </c>
      <c r="H16" s="7">
        <v>40.058776000000002</v>
      </c>
      <c r="I16" s="8">
        <f>+H16/G16</f>
        <v>0.2372675659666485</v>
      </c>
      <c r="J16" s="7">
        <v>272.77306800000002</v>
      </c>
      <c r="K16" s="7">
        <v>242.92845</v>
      </c>
      <c r="L16" s="8">
        <f t="shared" ref="L16:L19" si="0">+K16/J16</f>
        <v>0.89058810600759153</v>
      </c>
      <c r="M16" s="17">
        <f>+(I16-L16)*100</f>
        <v>-65.332054004094303</v>
      </c>
      <c r="N16" s="27"/>
      <c r="O16" s="44"/>
    </row>
    <row r="17" spans="2:15" x14ac:dyDescent="0.25">
      <c r="B17" s="49"/>
      <c r="C17" s="27"/>
      <c r="D17" s="3"/>
      <c r="E17" s="10" t="s">
        <v>10</v>
      </c>
      <c r="F17" s="11"/>
      <c r="G17" s="7">
        <v>301.17464699999999</v>
      </c>
      <c r="H17" s="7">
        <v>50.57197</v>
      </c>
      <c r="I17" s="8">
        <f t="shared" ref="I17:I19" si="1">+H17/G17</f>
        <v>0.16791576085087934</v>
      </c>
      <c r="J17" s="7">
        <v>268.56966799999998</v>
      </c>
      <c r="K17" s="7">
        <v>160.63524799999999</v>
      </c>
      <c r="L17" s="8">
        <f t="shared" si="0"/>
        <v>0.5981138867848621</v>
      </c>
      <c r="M17" s="17">
        <f t="shared" ref="M17:M19" si="2">+(I17-L17)*100</f>
        <v>-43.019812593398278</v>
      </c>
      <c r="N17" s="27"/>
      <c r="O17" s="44"/>
    </row>
    <row r="18" spans="2:15" x14ac:dyDescent="0.25">
      <c r="B18" s="49"/>
      <c r="C18" s="27"/>
      <c r="D18" s="3"/>
      <c r="E18" s="10" t="s">
        <v>5</v>
      </c>
      <c r="F18" s="11"/>
      <c r="G18" s="7">
        <v>499.49857500000002</v>
      </c>
      <c r="H18" s="7">
        <v>154.94893300000001</v>
      </c>
      <c r="I18" s="8">
        <f t="shared" si="1"/>
        <v>0.3102089590545879</v>
      </c>
      <c r="J18" s="7">
        <v>700.06138799999997</v>
      </c>
      <c r="K18" s="7">
        <v>477.040526</v>
      </c>
      <c r="L18" s="8">
        <f t="shared" si="0"/>
        <v>0.68142670653905568</v>
      </c>
      <c r="M18" s="17">
        <f t="shared" si="2"/>
        <v>-37.121774748446782</v>
      </c>
      <c r="N18" s="27"/>
      <c r="O18" s="44"/>
    </row>
    <row r="19" spans="2:15" x14ac:dyDescent="0.25">
      <c r="B19" s="49"/>
      <c r="C19" s="27"/>
      <c r="D19" s="3"/>
      <c r="E19" s="12" t="s">
        <v>0</v>
      </c>
      <c r="F19" s="13"/>
      <c r="G19" s="14">
        <f t="shared" ref="G19:H19" si="3">SUM(G16:G18)</f>
        <v>969.50698499999999</v>
      </c>
      <c r="H19" s="15">
        <f t="shared" si="3"/>
        <v>245.579679</v>
      </c>
      <c r="I19" s="16">
        <f t="shared" si="1"/>
        <v>0.25330367165946721</v>
      </c>
      <c r="J19" s="14">
        <f t="shared" ref="J19:K19" si="4">SUM(J16:J18)</f>
        <v>1241.4041240000001</v>
      </c>
      <c r="K19" s="14">
        <f t="shared" si="4"/>
        <v>880.60422399999993</v>
      </c>
      <c r="L19" s="16">
        <f t="shared" si="0"/>
        <v>0.70936144562058812</v>
      </c>
      <c r="M19" s="17">
        <f t="shared" si="2"/>
        <v>-45.605777396112089</v>
      </c>
      <c r="N19" s="27"/>
      <c r="O19" s="44"/>
    </row>
    <row r="20" spans="2:15" x14ac:dyDescent="0.25">
      <c r="B20" s="49"/>
      <c r="C20" s="27"/>
      <c r="D20" s="3"/>
      <c r="E20" s="137" t="s">
        <v>87</v>
      </c>
      <c r="F20" s="137"/>
      <c r="G20" s="137"/>
      <c r="H20" s="137"/>
      <c r="I20" s="137"/>
      <c r="J20" s="137"/>
      <c r="K20" s="137"/>
      <c r="L20" s="137"/>
      <c r="M20" s="69"/>
      <c r="N20" s="27"/>
      <c r="O20" s="44"/>
    </row>
    <row r="21" spans="2:15" x14ac:dyDescent="0.25">
      <c r="B21" s="49"/>
      <c r="C21" s="27"/>
      <c r="D21" s="27"/>
      <c r="E21" s="137"/>
      <c r="F21" s="137"/>
      <c r="G21" s="137"/>
      <c r="H21" s="137"/>
      <c r="I21" s="137"/>
      <c r="J21" s="137"/>
      <c r="K21" s="137"/>
      <c r="L21" s="137"/>
      <c r="M21" s="69"/>
      <c r="N21" s="27"/>
      <c r="O21" s="44"/>
    </row>
    <row r="22" spans="2:15" x14ac:dyDescent="0.25">
      <c r="B22" s="49"/>
      <c r="C22" s="27"/>
      <c r="D22" s="27"/>
      <c r="E22" s="81"/>
      <c r="F22" s="81"/>
      <c r="G22" s="81"/>
      <c r="H22" s="81"/>
      <c r="I22" s="81"/>
      <c r="J22" s="81"/>
      <c r="K22" s="81"/>
      <c r="L22" s="81"/>
      <c r="M22" s="69"/>
      <c r="N22" s="27"/>
      <c r="O22" s="44"/>
    </row>
    <row r="23" spans="2:15" ht="15" customHeight="1" x14ac:dyDescent="0.25">
      <c r="B23" s="49"/>
      <c r="C23" s="120" t="str">
        <f>+CONCATENATE("El avance del presupuesto para proyectos productivos se encuentra al " &amp; FIXED(K29*100,1) &amp; "%, mientras que para los proyectos del tipo social se registra un avance del " &amp; FIXED(K30*100,1) &amp;"% al ",B214," 2018. Cabe resaltar que estos dos tipos de proyectos absorben el " &amp; FIXED(SUM(I29:I30)*100,1) &amp; "% del presupuesto total en esta región.")</f>
        <v>El avance del presupuesto para proyectos productivos se encuentra al 23.9%, mientras que para los proyectos del tipo social se registra un avance del 29.0% al 18 de junio 2018. Cabe resaltar que estos dos tipos de proyectos absorben el 87.7% del presupuesto total en esta región.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44"/>
    </row>
    <row r="24" spans="2:15" x14ac:dyDescent="0.25">
      <c r="B24" s="4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44"/>
    </row>
    <row r="25" spans="2:15" x14ac:dyDescent="0.25">
      <c r="B25" s="49"/>
      <c r="C25" s="27"/>
      <c r="D25" s="27"/>
      <c r="E25" s="5"/>
      <c r="F25" s="5"/>
      <c r="G25" s="5"/>
      <c r="H25" s="5"/>
      <c r="I25" s="5"/>
      <c r="J25" s="5"/>
      <c r="K25" s="5"/>
      <c r="L25" s="5"/>
      <c r="M25" s="27"/>
      <c r="N25" s="27"/>
      <c r="O25" s="44"/>
    </row>
    <row r="26" spans="2:15" x14ac:dyDescent="0.25">
      <c r="B26" s="49"/>
      <c r="C26" s="27"/>
      <c r="D26" s="27"/>
      <c r="E26" s="141" t="s">
        <v>60</v>
      </c>
      <c r="F26" s="141"/>
      <c r="G26" s="141"/>
      <c r="H26" s="141"/>
      <c r="I26" s="141"/>
      <c r="J26" s="141"/>
      <c r="K26" s="141"/>
      <c r="L26" s="141"/>
      <c r="M26" s="27"/>
      <c r="N26" s="27"/>
      <c r="O26" s="44"/>
    </row>
    <row r="27" spans="2:15" x14ac:dyDescent="0.25">
      <c r="B27" s="49"/>
      <c r="C27" s="27"/>
      <c r="D27" s="27"/>
      <c r="E27" s="5"/>
      <c r="F27" s="131" t="s">
        <v>1</v>
      </c>
      <c r="G27" s="131"/>
      <c r="H27" s="131"/>
      <c r="I27" s="131"/>
      <c r="J27" s="131"/>
      <c r="K27" s="131"/>
      <c r="L27" s="5"/>
      <c r="M27" s="27"/>
      <c r="N27" s="27"/>
      <c r="O27" s="44"/>
    </row>
    <row r="28" spans="2:15" x14ac:dyDescent="0.25">
      <c r="B28" s="49"/>
      <c r="C28" s="27"/>
      <c r="D28" s="27"/>
      <c r="E28" s="5"/>
      <c r="F28" s="132" t="s">
        <v>32</v>
      </c>
      <c r="G28" s="132"/>
      <c r="H28" s="19" t="s">
        <v>6</v>
      </c>
      <c r="I28" s="19" t="s">
        <v>16</v>
      </c>
      <c r="J28" s="19" t="s">
        <v>17</v>
      </c>
      <c r="K28" s="19" t="s">
        <v>18</v>
      </c>
      <c r="L28" s="5"/>
      <c r="M28" s="27"/>
      <c r="N28" s="27"/>
      <c r="O28" s="44"/>
    </row>
    <row r="29" spans="2:15" x14ac:dyDescent="0.25">
      <c r="B29" s="59"/>
      <c r="C29" s="60"/>
      <c r="D29" s="60"/>
      <c r="E29" s="57"/>
      <c r="F29" s="20" t="s">
        <v>13</v>
      </c>
      <c r="G29" s="11"/>
      <c r="H29" s="100">
        <f>+H78+H127+H176</f>
        <v>448.07951500000001</v>
      </c>
      <c r="I29" s="23">
        <f>+H29/H$33</f>
        <v>0.46217254948400394</v>
      </c>
      <c r="J29" s="100">
        <f t="shared" ref="J29:J32" si="5">+J78+J127+J176</f>
        <v>107.029426</v>
      </c>
      <c r="K29" s="23">
        <f>+J29/H29</f>
        <v>0.23886257330911456</v>
      </c>
      <c r="L29" s="57"/>
      <c r="M29" s="60"/>
      <c r="N29" s="60"/>
      <c r="O29" s="61"/>
    </row>
    <row r="30" spans="2:15" x14ac:dyDescent="0.25">
      <c r="B30" s="59"/>
      <c r="C30" s="60"/>
      <c r="D30" s="60"/>
      <c r="E30" s="57"/>
      <c r="F30" s="20" t="s">
        <v>14</v>
      </c>
      <c r="G30" s="11"/>
      <c r="H30" s="100">
        <f t="shared" ref="H30:H32" si="6">+H79+H128+H177</f>
        <v>402.04096700000002</v>
      </c>
      <c r="I30" s="23">
        <f t="shared" ref="I30:I32" si="7">+H30/H$33</f>
        <v>0.41468599321128147</v>
      </c>
      <c r="J30" s="100">
        <f t="shared" si="5"/>
        <v>116.61698800000001</v>
      </c>
      <c r="K30" s="23">
        <f t="shared" ref="K30" si="8">+J30/H30</f>
        <v>0.29006245027761063</v>
      </c>
      <c r="L30" s="57"/>
      <c r="M30" s="60"/>
      <c r="N30" s="60"/>
      <c r="O30" s="61"/>
    </row>
    <row r="31" spans="2:15" x14ac:dyDescent="0.25">
      <c r="B31" s="59"/>
      <c r="C31" s="60"/>
      <c r="D31" s="60"/>
      <c r="E31" s="57"/>
      <c r="F31" s="20" t="s">
        <v>23</v>
      </c>
      <c r="G31" s="11"/>
      <c r="H31" s="100">
        <f t="shared" si="6"/>
        <v>69.745112000000006</v>
      </c>
      <c r="I31" s="23">
        <f t="shared" si="7"/>
        <v>7.1938741111803331E-2</v>
      </c>
      <c r="J31" s="100">
        <f t="shared" si="5"/>
        <v>3.7237629999999999</v>
      </c>
      <c r="K31" s="23">
        <f>+J31/H31</f>
        <v>5.3391024735898331E-2</v>
      </c>
      <c r="L31" s="57"/>
      <c r="M31" s="60"/>
      <c r="N31" s="60"/>
      <c r="O31" s="61"/>
    </row>
    <row r="32" spans="2:15" x14ac:dyDescent="0.25">
      <c r="B32" s="59"/>
      <c r="C32" s="60"/>
      <c r="D32" s="60"/>
      <c r="E32" s="57"/>
      <c r="F32" s="20" t="s">
        <v>15</v>
      </c>
      <c r="G32" s="11"/>
      <c r="H32" s="100">
        <f t="shared" si="6"/>
        <v>49.641390999999999</v>
      </c>
      <c r="I32" s="23">
        <f t="shared" si="7"/>
        <v>5.1202716192911175E-2</v>
      </c>
      <c r="J32" s="100">
        <f t="shared" si="5"/>
        <v>18.209499999999998</v>
      </c>
      <c r="K32" s="23">
        <f>+J32/H32</f>
        <v>0.36682090556245694</v>
      </c>
      <c r="L32" s="57"/>
      <c r="M32" s="60"/>
      <c r="N32" s="60"/>
      <c r="O32" s="61"/>
    </row>
    <row r="33" spans="2:15" x14ac:dyDescent="0.25">
      <c r="B33" s="59"/>
      <c r="C33" s="60"/>
      <c r="D33" s="60"/>
      <c r="E33" s="57"/>
      <c r="F33" s="21" t="s">
        <v>0</v>
      </c>
      <c r="G33" s="13"/>
      <c r="H33" s="14">
        <f>SUM(H29:H32)</f>
        <v>969.5069850000001</v>
      </c>
      <c r="I33" s="22">
        <f>SUM(I29:I32)</f>
        <v>0.99999999999999989</v>
      </c>
      <c r="J33" s="43">
        <f>SUM(J29:J32)</f>
        <v>245.57967699999998</v>
      </c>
      <c r="K33" s="22">
        <f t="shared" ref="K33" si="9">+J33/H33</f>
        <v>0.25330366959656297</v>
      </c>
      <c r="L33" s="57"/>
      <c r="M33" s="60"/>
      <c r="N33" s="60"/>
      <c r="O33" s="61"/>
    </row>
    <row r="34" spans="2:15" x14ac:dyDescent="0.25">
      <c r="B34" s="49"/>
      <c r="C34" s="27"/>
      <c r="D34" s="3"/>
      <c r="E34" s="5"/>
      <c r="F34" s="119" t="s">
        <v>88</v>
      </c>
      <c r="G34" s="119"/>
      <c r="H34" s="119"/>
      <c r="I34" s="119"/>
      <c r="J34" s="119"/>
      <c r="K34" s="119"/>
      <c r="L34" s="5"/>
      <c r="M34" s="3"/>
      <c r="N34" s="27"/>
      <c r="O34" s="44"/>
    </row>
    <row r="35" spans="2:15" x14ac:dyDescent="0.25">
      <c r="B35" s="49"/>
      <c r="C35" s="27"/>
      <c r="D35" s="3"/>
      <c r="E35" s="5"/>
      <c r="F35" s="5"/>
      <c r="G35" s="5"/>
      <c r="H35" s="70"/>
      <c r="I35" s="71"/>
      <c r="J35" s="70"/>
      <c r="K35" s="71"/>
      <c r="L35" s="5"/>
      <c r="M35" s="3"/>
      <c r="N35" s="27"/>
      <c r="O35" s="44"/>
    </row>
    <row r="36" spans="2:15" ht="15" customHeight="1" x14ac:dyDescent="0.25">
      <c r="B36" s="49"/>
      <c r="C36" s="120" t="str">
        <f>+CONCATENATE( "El sector " &amp; TEXT(F42,20) &amp; " cuenta con el mayor presupuesto en esta región, con un nivel de ejecución del " &amp; FIXED(K42*100,1) &amp; "%, del mismo modo para proyectos " &amp; TEXT(F43,20)&amp; " se tiene un nivel de avance de " &amp; FIXED(K43*100,1) &amp; "%. Cabe destacar que solo estos dos sectores concentran el " &amp; FIXED(SUM(I42:I43)*100,1) &amp; "% del presupuesto de esta región. ")</f>
        <v xml:space="preserve">El sector TRANSPORTE cuenta con el mayor presupuesto en esta región, con un nivel de ejecución del 24.0%, del mismo modo para proyectos SANEAMIENTO se tiene un nivel de avance de 31.7%. Cabe destacar que solo estos dos sectores concentran el 48.0% del presupuesto de esta región. 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44"/>
    </row>
    <row r="37" spans="2:15" x14ac:dyDescent="0.25">
      <c r="B37" s="4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44"/>
    </row>
    <row r="38" spans="2:15" x14ac:dyDescent="0.25">
      <c r="B38" s="49"/>
      <c r="C38" s="27"/>
      <c r="D38" s="5"/>
      <c r="E38" s="5"/>
      <c r="F38" s="5"/>
      <c r="G38" s="5"/>
      <c r="H38" s="27"/>
      <c r="I38" s="27"/>
      <c r="J38" s="27"/>
      <c r="K38" s="27"/>
      <c r="L38" s="27"/>
      <c r="M38" s="27"/>
      <c r="N38" s="27"/>
      <c r="O38" s="44"/>
    </row>
    <row r="39" spans="2:15" x14ac:dyDescent="0.25">
      <c r="B39" s="49"/>
      <c r="C39" s="27"/>
      <c r="D39" s="5"/>
      <c r="E39" s="130" t="s">
        <v>61</v>
      </c>
      <c r="F39" s="130"/>
      <c r="G39" s="130"/>
      <c r="H39" s="130"/>
      <c r="I39" s="130"/>
      <c r="J39" s="130"/>
      <c r="K39" s="130"/>
      <c r="L39" s="130"/>
      <c r="M39" s="27"/>
      <c r="N39" s="27"/>
      <c r="O39" s="44"/>
    </row>
    <row r="40" spans="2:15" x14ac:dyDescent="0.25">
      <c r="B40" s="49"/>
      <c r="C40" s="27"/>
      <c r="D40" s="5"/>
      <c r="E40" s="5"/>
      <c r="F40" s="131" t="s">
        <v>1</v>
      </c>
      <c r="G40" s="131"/>
      <c r="H40" s="131"/>
      <c r="I40" s="131"/>
      <c r="J40" s="131"/>
      <c r="K40" s="131"/>
      <c r="L40" s="5"/>
      <c r="M40" s="27"/>
      <c r="N40" s="27"/>
      <c r="O40" s="44"/>
    </row>
    <row r="41" spans="2:15" x14ac:dyDescent="0.25">
      <c r="B41" s="49"/>
      <c r="C41" s="27"/>
      <c r="D41" s="5"/>
      <c r="E41" s="27"/>
      <c r="F41" s="135" t="s">
        <v>22</v>
      </c>
      <c r="G41" s="136"/>
      <c r="H41" s="24" t="s">
        <v>20</v>
      </c>
      <c r="I41" s="24" t="s">
        <v>3</v>
      </c>
      <c r="J41" s="19" t="s">
        <v>21</v>
      </c>
      <c r="K41" s="19" t="s">
        <v>18</v>
      </c>
      <c r="L41" s="5"/>
      <c r="M41" s="27"/>
      <c r="N41" s="27"/>
      <c r="O41" s="44"/>
    </row>
    <row r="42" spans="2:15" x14ac:dyDescent="0.25">
      <c r="B42" s="59"/>
      <c r="C42" s="60"/>
      <c r="D42" s="57"/>
      <c r="E42" s="60"/>
      <c r="F42" s="20" t="s">
        <v>48</v>
      </c>
      <c r="G42" s="25"/>
      <c r="H42" s="82">
        <v>256.97415999999998</v>
      </c>
      <c r="I42" s="23">
        <f>+H42/H$50</f>
        <v>0.26505653283147823</v>
      </c>
      <c r="J42" s="82">
        <v>61.735781000000003</v>
      </c>
      <c r="K42" s="23">
        <f>+J42/H42</f>
        <v>0.24024120168346891</v>
      </c>
      <c r="L42" s="57"/>
      <c r="M42" s="60"/>
      <c r="N42" s="60"/>
      <c r="O42" s="61"/>
    </row>
    <row r="43" spans="2:15" x14ac:dyDescent="0.25">
      <c r="B43" s="59"/>
      <c r="C43" s="60"/>
      <c r="D43" s="57"/>
      <c r="E43" s="60"/>
      <c r="F43" s="20" t="s">
        <v>49</v>
      </c>
      <c r="G43" s="25"/>
      <c r="H43" s="82">
        <v>208.020489</v>
      </c>
      <c r="I43" s="23">
        <f t="shared" ref="I43:I49" si="10">+H43/H$50</f>
        <v>0.21456316686568275</v>
      </c>
      <c r="J43" s="82">
        <v>65.906655999999998</v>
      </c>
      <c r="K43" s="23">
        <f t="shared" ref="K43:K50" si="11">+J43/H43</f>
        <v>0.31682771402388155</v>
      </c>
      <c r="L43" s="57"/>
      <c r="M43" s="60"/>
      <c r="N43" s="60"/>
      <c r="O43" s="61"/>
    </row>
    <row r="44" spans="2:15" x14ac:dyDescent="0.25">
      <c r="B44" s="59"/>
      <c r="C44" s="60"/>
      <c r="D44" s="57"/>
      <c r="E44" s="60"/>
      <c r="F44" s="20" t="s">
        <v>50</v>
      </c>
      <c r="G44" s="25"/>
      <c r="H44" s="82">
        <v>121.892279</v>
      </c>
      <c r="I44" s="23">
        <f t="shared" si="10"/>
        <v>0.12572604518161362</v>
      </c>
      <c r="J44" s="82">
        <v>32.671480000000003</v>
      </c>
      <c r="K44" s="23">
        <f t="shared" si="11"/>
        <v>0.26803568091462138</v>
      </c>
      <c r="L44" s="57"/>
      <c r="M44" s="60"/>
      <c r="N44" s="60"/>
      <c r="O44" s="61"/>
    </row>
    <row r="45" spans="2:15" x14ac:dyDescent="0.25">
      <c r="B45" s="59"/>
      <c r="C45" s="60"/>
      <c r="D45" s="57"/>
      <c r="E45" s="60"/>
      <c r="F45" s="20" t="s">
        <v>51</v>
      </c>
      <c r="G45" s="25"/>
      <c r="H45" s="82">
        <v>114.347949</v>
      </c>
      <c r="I45" s="23">
        <f t="shared" si="10"/>
        <v>0.11794443028174778</v>
      </c>
      <c r="J45" s="82">
        <v>26.550370999999998</v>
      </c>
      <c r="K45" s="23">
        <f t="shared" si="11"/>
        <v>0.23218930669233079</v>
      </c>
      <c r="L45" s="57"/>
      <c r="M45" s="60"/>
      <c r="N45" s="60"/>
      <c r="O45" s="61"/>
    </row>
    <row r="46" spans="2:15" x14ac:dyDescent="0.25">
      <c r="B46" s="59"/>
      <c r="C46" s="60"/>
      <c r="D46" s="57"/>
      <c r="E46" s="60"/>
      <c r="F46" s="20" t="s">
        <v>94</v>
      </c>
      <c r="G46" s="25"/>
      <c r="H46" s="82">
        <v>69.204693000000006</v>
      </c>
      <c r="I46" s="23">
        <f t="shared" si="10"/>
        <v>7.1381324808093047E-2</v>
      </c>
      <c r="J46" s="82">
        <v>3.7237629999999999</v>
      </c>
      <c r="K46" s="23">
        <f t="shared" si="11"/>
        <v>5.3807954902711577E-2</v>
      </c>
      <c r="L46" s="57"/>
      <c r="M46" s="60"/>
      <c r="N46" s="60"/>
      <c r="O46" s="61"/>
    </row>
    <row r="47" spans="2:15" x14ac:dyDescent="0.25">
      <c r="B47" s="59"/>
      <c r="C47" s="60"/>
      <c r="D47" s="57"/>
      <c r="E47" s="60"/>
      <c r="F47" s="20" t="s">
        <v>52</v>
      </c>
      <c r="G47" s="25"/>
      <c r="H47" s="82">
        <v>49.641390999999999</v>
      </c>
      <c r="I47" s="23">
        <f t="shared" si="10"/>
        <v>5.1202716192911175E-2</v>
      </c>
      <c r="J47" s="82">
        <v>18.209499999999998</v>
      </c>
      <c r="K47" s="23">
        <f t="shared" si="11"/>
        <v>0.36682090556245694</v>
      </c>
      <c r="L47" s="57"/>
      <c r="M47" s="60"/>
      <c r="N47" s="60"/>
      <c r="O47" s="61"/>
    </row>
    <row r="48" spans="2:15" x14ac:dyDescent="0.25">
      <c r="B48" s="59"/>
      <c r="C48" s="60"/>
      <c r="D48" s="57"/>
      <c r="E48" s="60"/>
      <c r="F48" s="20" t="s">
        <v>77</v>
      </c>
      <c r="G48" s="25"/>
      <c r="H48" s="82">
        <v>37.847331999999994</v>
      </c>
      <c r="I48" s="23">
        <f t="shared" si="10"/>
        <v>3.9037709460133484E-2</v>
      </c>
      <c r="J48" s="82">
        <v>10.382939</v>
      </c>
      <c r="K48" s="23">
        <f t="shared" si="11"/>
        <v>0.27433740904114462</v>
      </c>
      <c r="L48" s="57"/>
      <c r="M48" s="60"/>
      <c r="N48" s="60"/>
      <c r="O48" s="61"/>
    </row>
    <row r="49" spans="2:15" x14ac:dyDescent="0.25">
      <c r="B49" s="59"/>
      <c r="C49" s="60"/>
      <c r="D49" s="57"/>
      <c r="E49" s="60"/>
      <c r="F49" s="20" t="s">
        <v>53</v>
      </c>
      <c r="G49" s="25"/>
      <c r="H49" s="82">
        <f>+H33-SUM(H42:H48)</f>
        <v>111.57869200000016</v>
      </c>
      <c r="I49" s="23">
        <f t="shared" si="10"/>
        <v>0.11508807437833998</v>
      </c>
      <c r="J49" s="82">
        <f>+J33-SUM(J42:J48)</f>
        <v>26.399187000000012</v>
      </c>
      <c r="K49" s="23">
        <f t="shared" si="11"/>
        <v>0.23659702875885993</v>
      </c>
      <c r="L49" s="57"/>
      <c r="M49" s="60"/>
      <c r="N49" s="60"/>
      <c r="O49" s="61"/>
    </row>
    <row r="50" spans="2:15" x14ac:dyDescent="0.25">
      <c r="B50" s="59"/>
      <c r="C50" s="60"/>
      <c r="D50" s="57"/>
      <c r="E50" s="60"/>
      <c r="F50" s="21" t="s">
        <v>0</v>
      </c>
      <c r="G50" s="26"/>
      <c r="H50" s="14">
        <f>SUM(H42:H49)</f>
        <v>969.5069850000001</v>
      </c>
      <c r="I50" s="22">
        <f>SUM(I42:I49)</f>
        <v>1.0000000000000002</v>
      </c>
      <c r="J50" s="43">
        <f>SUM(J42:J49)</f>
        <v>245.57967699999998</v>
      </c>
      <c r="K50" s="22">
        <f t="shared" si="11"/>
        <v>0.25330366959656297</v>
      </c>
      <c r="L50" s="57"/>
      <c r="M50" s="60"/>
      <c r="N50" s="60"/>
      <c r="O50" s="61"/>
    </row>
    <row r="51" spans="2:15" x14ac:dyDescent="0.25">
      <c r="B51" s="49"/>
      <c r="C51" s="27"/>
      <c r="D51" s="3"/>
      <c r="E51" s="5"/>
      <c r="F51" s="119" t="s">
        <v>88</v>
      </c>
      <c r="G51" s="119"/>
      <c r="H51" s="119"/>
      <c r="I51" s="119"/>
      <c r="J51" s="119"/>
      <c r="K51" s="119"/>
      <c r="L51" s="5"/>
      <c r="M51" s="3"/>
      <c r="N51" s="27"/>
      <c r="O51" s="44"/>
    </row>
    <row r="52" spans="2:15" x14ac:dyDescent="0.25">
      <c r="B52" s="49"/>
      <c r="C52" s="27"/>
      <c r="D52" s="3"/>
      <c r="E52" s="5"/>
      <c r="F52" s="3"/>
      <c r="G52" s="3"/>
      <c r="H52" s="3"/>
      <c r="I52" s="3"/>
      <c r="J52" s="3"/>
      <c r="K52" s="3"/>
      <c r="L52" s="3"/>
      <c r="M52" s="27"/>
      <c r="N52" s="27"/>
      <c r="O52" s="44"/>
    </row>
    <row r="53" spans="2:15" ht="15" customHeight="1" x14ac:dyDescent="0.25">
      <c r="B53" s="49"/>
      <c r="C53" s="120" t="str">
        <f>+CONCATENATE("A la fecha  de los " &amp; FIXED(J63,0)  &amp; "  proyectos presupuestados para el 2018, " &amp; FIXED(J59,0) &amp; " no cuentan con ningún avance en ejecución del gasto, mientras que " &amp; FIXED(J60,0) &amp; " (" &amp; FIXED(K60*100,1) &amp; "% de proyectos) no superan el 50,0% de ejecución, " &amp; FIXED(J61,0) &amp; " proyectos (" &amp; FIXED(K61*100,1) &amp; "% del total) tienen un nivel de ejecución mayor al 50,0% pero no culminan al 100% y " &amp; FIXED(J62,0) &amp; " proyectos por S/ " &amp; FIXED(I62,1) &amp; " millones se han ejecutado al 100,0%.")</f>
        <v>A la fecha  de los 1,555  proyectos presupuestados para el 2018, 673 no cuentan con ningún avance en ejecución del gasto, mientras que 374 (24.1% de proyectos) no superan el 50,0% de ejecución, 281 proyectos (18.1% del total) tienen un nivel de ejecución mayor al 50,0% pero no culminan al 100% y 227 proyectos por S/ 23.0 millones se han ejecutado al 100,0%.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44"/>
    </row>
    <row r="54" spans="2:15" x14ac:dyDescent="0.25">
      <c r="B54" s="49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44"/>
    </row>
    <row r="55" spans="2:15" x14ac:dyDescent="0.25">
      <c r="B55" s="4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44"/>
    </row>
    <row r="56" spans="2:15" x14ac:dyDescent="0.25">
      <c r="B56" s="49"/>
      <c r="C56" s="27"/>
      <c r="D56" s="27"/>
      <c r="E56" s="130" t="s">
        <v>68</v>
      </c>
      <c r="F56" s="130"/>
      <c r="G56" s="130"/>
      <c r="H56" s="130"/>
      <c r="I56" s="130"/>
      <c r="J56" s="130"/>
      <c r="K56" s="130"/>
      <c r="L56" s="130"/>
      <c r="M56" s="27"/>
      <c r="N56" s="27"/>
      <c r="O56" s="44"/>
    </row>
    <row r="57" spans="2:15" x14ac:dyDescent="0.25">
      <c r="B57" s="49"/>
      <c r="C57" s="27"/>
      <c r="D57" s="27"/>
      <c r="E57" s="5"/>
      <c r="F57" s="131" t="s">
        <v>33</v>
      </c>
      <c r="G57" s="131"/>
      <c r="H57" s="131"/>
      <c r="I57" s="131"/>
      <c r="J57" s="131"/>
      <c r="K57" s="131"/>
      <c r="L57" s="5"/>
      <c r="M57" s="27"/>
      <c r="N57" s="27"/>
      <c r="O57" s="44"/>
    </row>
    <row r="58" spans="2:15" x14ac:dyDescent="0.25">
      <c r="B58" s="49"/>
      <c r="C58" s="27"/>
      <c r="D58" s="27"/>
      <c r="E58" s="27"/>
      <c r="F58" s="29" t="s">
        <v>25</v>
      </c>
      <c r="G58" s="19" t="s">
        <v>18</v>
      </c>
      <c r="H58" s="19" t="s">
        <v>20</v>
      </c>
      <c r="I58" s="19" t="s">
        <v>7</v>
      </c>
      <c r="J58" s="19" t="s">
        <v>24</v>
      </c>
      <c r="K58" s="19" t="s">
        <v>3</v>
      </c>
      <c r="L58" s="27"/>
      <c r="M58" s="27" t="s">
        <v>36</v>
      </c>
      <c r="N58" s="27"/>
      <c r="O58" s="44"/>
    </row>
    <row r="59" spans="2:15" x14ac:dyDescent="0.25">
      <c r="B59" s="49"/>
      <c r="C59" s="27"/>
      <c r="D59" s="27"/>
      <c r="E59" s="27"/>
      <c r="F59" s="30" t="s">
        <v>26</v>
      </c>
      <c r="G59" s="23">
        <f>+I59/H59</f>
        <v>0</v>
      </c>
      <c r="H59" s="100">
        <f t="shared" ref="H59:J62" si="12">+H108+H157+H206</f>
        <v>248.00028399999991</v>
      </c>
      <c r="I59" s="100">
        <f t="shared" si="12"/>
        <v>0</v>
      </c>
      <c r="J59" s="114">
        <f t="shared" si="12"/>
        <v>673</v>
      </c>
      <c r="K59" s="23">
        <f>+J59/J$63</f>
        <v>0.4327974276527331</v>
      </c>
      <c r="L59" s="27"/>
      <c r="M59" s="32">
        <f>SUM(J60:J62)</f>
        <v>882</v>
      </c>
      <c r="N59" s="27"/>
      <c r="O59" s="44"/>
    </row>
    <row r="60" spans="2:15" x14ac:dyDescent="0.25">
      <c r="B60" s="49"/>
      <c r="C60" s="27"/>
      <c r="D60" s="27"/>
      <c r="E60" s="27"/>
      <c r="F60" s="30" t="s">
        <v>27</v>
      </c>
      <c r="G60" s="23">
        <f t="shared" ref="G60:G63" si="13">+I60/H60</f>
        <v>0.19062983234372829</v>
      </c>
      <c r="H60" s="100">
        <f t="shared" si="12"/>
        <v>518.5184489999998</v>
      </c>
      <c r="I60" s="100">
        <f t="shared" si="12"/>
        <v>98.845084999999997</v>
      </c>
      <c r="J60" s="114">
        <f t="shared" si="12"/>
        <v>374</v>
      </c>
      <c r="K60" s="23">
        <f t="shared" ref="K60:K62" si="14">+J60/J$63</f>
        <v>0.24051446945337621</v>
      </c>
      <c r="L60" s="27"/>
      <c r="M60" s="27"/>
      <c r="N60" s="27"/>
      <c r="O60" s="44"/>
    </row>
    <row r="61" spans="2:15" x14ac:dyDescent="0.25">
      <c r="B61" s="49"/>
      <c r="C61" s="27"/>
      <c r="D61" s="27"/>
      <c r="E61" s="27"/>
      <c r="F61" s="30" t="s">
        <v>28</v>
      </c>
      <c r="G61" s="23">
        <f t="shared" si="13"/>
        <v>0.68782749700634438</v>
      </c>
      <c r="H61" s="100">
        <f t="shared" si="12"/>
        <v>179.945538</v>
      </c>
      <c r="I61" s="100">
        <f t="shared" si="12"/>
        <v>123.77148900000003</v>
      </c>
      <c r="J61" s="114">
        <f t="shared" si="12"/>
        <v>281</v>
      </c>
      <c r="K61" s="23">
        <f t="shared" si="14"/>
        <v>0.18070739549839229</v>
      </c>
      <c r="L61" s="27"/>
      <c r="M61" s="27"/>
      <c r="N61" s="27"/>
      <c r="O61" s="44"/>
    </row>
    <row r="62" spans="2:15" x14ac:dyDescent="0.25">
      <c r="B62" s="49"/>
      <c r="C62" s="27"/>
      <c r="D62" s="27"/>
      <c r="E62" s="27"/>
      <c r="F62" s="30" t="s">
        <v>29</v>
      </c>
      <c r="G62" s="23">
        <f t="shared" si="13"/>
        <v>0.99654580619279454</v>
      </c>
      <c r="H62" s="100">
        <f t="shared" si="12"/>
        <v>23.042714000000007</v>
      </c>
      <c r="I62" s="100">
        <f t="shared" si="12"/>
        <v>22.96312</v>
      </c>
      <c r="J62" s="114">
        <f t="shared" si="12"/>
        <v>227</v>
      </c>
      <c r="K62" s="23">
        <f t="shared" si="14"/>
        <v>0.1459807073954984</v>
      </c>
      <c r="L62" s="27"/>
      <c r="M62" s="27"/>
      <c r="N62" s="27"/>
      <c r="O62" s="44"/>
    </row>
    <row r="63" spans="2:15" x14ac:dyDescent="0.25">
      <c r="B63" s="49"/>
      <c r="C63" s="27"/>
      <c r="D63" s="27"/>
      <c r="E63" s="27"/>
      <c r="F63" s="31" t="s">
        <v>0</v>
      </c>
      <c r="G63" s="22">
        <f t="shared" si="13"/>
        <v>0.25330368713124857</v>
      </c>
      <c r="H63" s="15">
        <f t="shared" ref="H63:J63" si="15">SUM(H59:H62)</f>
        <v>969.50698499999964</v>
      </c>
      <c r="I63" s="15">
        <f t="shared" si="15"/>
        <v>245.57969400000002</v>
      </c>
      <c r="J63" s="28">
        <f t="shared" si="15"/>
        <v>1555</v>
      </c>
      <c r="K63" s="22">
        <f>SUM(K59:K62)</f>
        <v>1</v>
      </c>
      <c r="L63" s="27"/>
      <c r="M63" s="27"/>
      <c r="N63" s="27"/>
      <c r="O63" s="44"/>
    </row>
    <row r="64" spans="2:15" x14ac:dyDescent="0.25">
      <c r="B64" s="49"/>
      <c r="C64" s="27"/>
      <c r="D64" s="3"/>
      <c r="E64" s="5"/>
      <c r="F64" s="119" t="s">
        <v>88</v>
      </c>
      <c r="G64" s="119"/>
      <c r="H64" s="119"/>
      <c r="I64" s="119"/>
      <c r="J64" s="119"/>
      <c r="K64" s="119"/>
      <c r="L64" s="5"/>
      <c r="M64" s="3"/>
      <c r="N64" s="27"/>
      <c r="O64" s="44"/>
    </row>
    <row r="65" spans="2:15" x14ac:dyDescent="0.25">
      <c r="B65" s="49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44"/>
    </row>
    <row r="66" spans="2:15" x14ac:dyDescent="0.25"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</row>
    <row r="67" spans="2:15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</row>
    <row r="68" spans="2:15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</row>
    <row r="69" spans="2:15" x14ac:dyDescent="0.25"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8"/>
    </row>
    <row r="70" spans="2:15" x14ac:dyDescent="0.25">
      <c r="B70" s="49"/>
      <c r="C70" s="133" t="s">
        <v>19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50"/>
    </row>
    <row r="71" spans="2:15" x14ac:dyDescent="0.25">
      <c r="B71" s="49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51"/>
    </row>
    <row r="72" spans="2:15" ht="15" customHeight="1" x14ac:dyDescent="0.25">
      <c r="B72" s="49"/>
      <c r="C72" s="120" t="str">
        <f>+CONCATENATE("El avance del presupuesto del Gobierno Nacional para proyectos productivos se encuentra al " &amp; FIXED(K78*100,1) &amp; "%, mientras que para los proyectos del tipo social se registra un avance del " &amp; FIXED(K79*100,1) &amp;"% al ",B214," del 2018. Cabe resaltar que estos dos tipos de proyectos absorben el " &amp; FIXED(SUM(I78:I79)*100,1) &amp; "% del presupuesto total del Gobierno Nacional en esta región.")</f>
        <v>El avance del presupuesto del Gobierno Nacional para proyectos productivos se encuentra al 20.1%, mientras que para los proyectos del tipo social se registra un avance del 30.3% al 18 de junio del 2018. Cabe resaltar que estos dos tipos de proyectos absorben el 96.3% del presupuesto total del Gobierno Nacional en esta región.</v>
      </c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51"/>
    </row>
    <row r="73" spans="2:15" x14ac:dyDescent="0.25">
      <c r="B73" s="4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44"/>
    </row>
    <row r="74" spans="2:15" x14ac:dyDescent="0.25">
      <c r="B74" s="49"/>
      <c r="C74" s="27"/>
      <c r="D74" s="27"/>
      <c r="E74" s="5"/>
      <c r="F74" s="5"/>
      <c r="G74" s="5"/>
      <c r="H74" s="5"/>
      <c r="I74" s="5"/>
      <c r="J74" s="5"/>
      <c r="K74" s="5"/>
      <c r="L74" s="5"/>
      <c r="M74" s="27"/>
      <c r="N74" s="27"/>
      <c r="O74" s="44"/>
    </row>
    <row r="75" spans="2:15" x14ac:dyDescent="0.25">
      <c r="B75" s="49"/>
      <c r="C75" s="27"/>
      <c r="D75" s="27"/>
      <c r="E75" s="134" t="s">
        <v>62</v>
      </c>
      <c r="F75" s="134"/>
      <c r="G75" s="134"/>
      <c r="H75" s="134"/>
      <c r="I75" s="134"/>
      <c r="J75" s="134"/>
      <c r="K75" s="134"/>
      <c r="L75" s="134"/>
      <c r="M75" s="27"/>
      <c r="N75" s="27"/>
      <c r="O75" s="44"/>
    </row>
    <row r="76" spans="2:15" x14ac:dyDescent="0.25">
      <c r="B76" s="49"/>
      <c r="C76" s="27"/>
      <c r="D76" s="27"/>
      <c r="E76" s="5"/>
      <c r="F76" s="131" t="s">
        <v>1</v>
      </c>
      <c r="G76" s="131"/>
      <c r="H76" s="131"/>
      <c r="I76" s="131"/>
      <c r="J76" s="131"/>
      <c r="K76" s="131"/>
      <c r="L76" s="5"/>
      <c r="M76" s="27"/>
      <c r="N76" s="27"/>
      <c r="O76" s="44"/>
    </row>
    <row r="77" spans="2:15" x14ac:dyDescent="0.25">
      <c r="B77" s="59"/>
      <c r="C77" s="60"/>
      <c r="D77" s="60"/>
      <c r="E77" s="57"/>
      <c r="F77" s="132" t="s">
        <v>32</v>
      </c>
      <c r="G77" s="132"/>
      <c r="H77" s="19" t="s">
        <v>6</v>
      </c>
      <c r="I77" s="19" t="s">
        <v>16</v>
      </c>
      <c r="J77" s="19" t="s">
        <v>17</v>
      </c>
      <c r="K77" s="19" t="s">
        <v>18</v>
      </c>
      <c r="L77" s="57"/>
      <c r="M77" s="60"/>
      <c r="N77" s="60"/>
      <c r="O77" s="61"/>
    </row>
    <row r="78" spans="2:15" x14ac:dyDescent="0.25">
      <c r="B78" s="59"/>
      <c r="C78" s="60"/>
      <c r="D78" s="60"/>
      <c r="E78" s="57"/>
      <c r="F78" s="20" t="s">
        <v>13</v>
      </c>
      <c r="G78" s="11"/>
      <c r="H78" s="100">
        <v>90.617536000000001</v>
      </c>
      <c r="I78" s="23">
        <f>+H78/$H$82</f>
        <v>0.53672638925900151</v>
      </c>
      <c r="J78" s="82">
        <v>18.205188</v>
      </c>
      <c r="K78" s="23">
        <f>+J78/H78</f>
        <v>0.20090137961817897</v>
      </c>
      <c r="L78" s="57"/>
      <c r="M78" s="60"/>
      <c r="N78" s="60"/>
      <c r="O78" s="61"/>
    </row>
    <row r="79" spans="2:15" x14ac:dyDescent="0.25">
      <c r="B79" s="59"/>
      <c r="C79" s="60"/>
      <c r="D79" s="60"/>
      <c r="E79" s="57"/>
      <c r="F79" s="20" t="s">
        <v>14</v>
      </c>
      <c r="G79" s="11"/>
      <c r="H79" s="82">
        <v>71.996715999999992</v>
      </c>
      <c r="I79" s="23">
        <f>+H79/$H$82</f>
        <v>0.42643553469811596</v>
      </c>
      <c r="J79" s="82">
        <v>21.848587999999999</v>
      </c>
      <c r="K79" s="23">
        <f t="shared" ref="K79:K82" si="16">+J79/H79</f>
        <v>0.30346645255319704</v>
      </c>
      <c r="L79" s="57"/>
      <c r="M79" s="60"/>
      <c r="N79" s="60"/>
      <c r="O79" s="61"/>
    </row>
    <row r="80" spans="2:15" x14ac:dyDescent="0.25">
      <c r="B80" s="59"/>
      <c r="C80" s="60"/>
      <c r="D80" s="60"/>
      <c r="E80" s="57"/>
      <c r="F80" s="20" t="s">
        <v>23</v>
      </c>
      <c r="G80" s="11"/>
      <c r="H80" s="82">
        <v>6.2195109999999998</v>
      </c>
      <c r="I80" s="23">
        <f>+H80/$H$82</f>
        <v>3.6838076042882487E-2</v>
      </c>
      <c r="J80" s="82">
        <v>5.0000000000000001E-3</v>
      </c>
      <c r="K80" s="23">
        <f t="shared" si="16"/>
        <v>8.0392172310652721E-4</v>
      </c>
      <c r="L80" s="57"/>
      <c r="M80" s="60"/>
      <c r="N80" s="60"/>
      <c r="O80" s="61"/>
    </row>
    <row r="81" spans="2:15" x14ac:dyDescent="0.25">
      <c r="B81" s="59"/>
      <c r="C81" s="60"/>
      <c r="D81" s="60"/>
      <c r="E81" s="57"/>
      <c r="F81" s="20" t="s">
        <v>15</v>
      </c>
      <c r="G81" s="11"/>
      <c r="H81" s="82"/>
      <c r="I81" s="23">
        <f>+H81/$H$82</f>
        <v>0</v>
      </c>
      <c r="J81" s="82"/>
      <c r="K81" s="23" t="e">
        <f t="shared" si="16"/>
        <v>#DIV/0!</v>
      </c>
      <c r="L81" s="57"/>
      <c r="M81" s="60"/>
      <c r="N81" s="60"/>
      <c r="O81" s="61"/>
    </row>
    <row r="82" spans="2:15" x14ac:dyDescent="0.25">
      <c r="B82" s="59"/>
      <c r="C82" s="60"/>
      <c r="D82" s="60"/>
      <c r="E82" s="57"/>
      <c r="F82" s="21" t="s">
        <v>0</v>
      </c>
      <c r="G82" s="13"/>
      <c r="H82" s="43">
        <f>SUM(H78:H81)</f>
        <v>168.833763</v>
      </c>
      <c r="I82" s="22">
        <f>+H82/$H$82</f>
        <v>1</v>
      </c>
      <c r="J82" s="43">
        <f>SUM(J78:J81)</f>
        <v>40.058776000000002</v>
      </c>
      <c r="K82" s="22">
        <f t="shared" si="16"/>
        <v>0.2372675659666485</v>
      </c>
      <c r="L82" s="57"/>
      <c r="M82" s="60"/>
      <c r="N82" s="60"/>
      <c r="O82" s="61"/>
    </row>
    <row r="83" spans="2:15" x14ac:dyDescent="0.25">
      <c r="B83" s="59"/>
      <c r="C83" s="60"/>
      <c r="D83" s="58"/>
      <c r="E83" s="57"/>
      <c r="F83" s="119" t="s">
        <v>88</v>
      </c>
      <c r="G83" s="119"/>
      <c r="H83" s="119"/>
      <c r="I83" s="119"/>
      <c r="J83" s="119"/>
      <c r="K83" s="119"/>
      <c r="L83" s="57"/>
      <c r="M83" s="58"/>
      <c r="N83" s="60"/>
      <c r="O83" s="61"/>
    </row>
    <row r="84" spans="2:15" x14ac:dyDescent="0.25">
      <c r="B84" s="59"/>
      <c r="C84" s="60"/>
      <c r="D84" s="60"/>
      <c r="E84" s="57"/>
      <c r="F84" s="5"/>
      <c r="G84" s="5"/>
      <c r="H84" s="5"/>
      <c r="I84" s="5"/>
      <c r="J84" s="5"/>
      <c r="K84" s="5"/>
      <c r="L84" s="57"/>
      <c r="M84" s="60"/>
      <c r="N84" s="60"/>
      <c r="O84" s="61"/>
    </row>
    <row r="85" spans="2:15" ht="15" customHeight="1" x14ac:dyDescent="0.25">
      <c r="B85" s="59"/>
      <c r="C85" s="120" t="str">
        <f>+CONCATENATE( "El gasto del Gobierno Nacional en el sector " &amp; TEXT(F91,20) &amp; " cuenta con el mayor presupuesto en esta región, con un nivel de ejecución del " &amp; FIXED(K91*100,1) &amp; "%, del mismo modo para proyectos " &amp; TEXT(F92,20)&amp; " se tiene un nivel de avance de " &amp; FIXED(K92*100,1) &amp; "%. Cabe destacar que solo estos dos sectores concentran el " &amp; FIXED(SUM(I91:I92)*100,1) &amp; "% del presupuesto de esta región. ")</f>
        <v xml:space="preserve">El gasto del Gobierno Nacional en el sector AGROPECUARIA cuenta con el mayor presupuesto en esta región, con un nivel de ejecución del 19.6%, del mismo modo para proyectos EDUCACION se tiene un nivel de avance de 25.4%. Cabe destacar que solo estos dos sectores concentran el 56.1% del presupuesto de esta región. </v>
      </c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44"/>
    </row>
    <row r="86" spans="2:15" x14ac:dyDescent="0.25">
      <c r="B86" s="5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44"/>
    </row>
    <row r="87" spans="2:15" x14ac:dyDescent="0.25">
      <c r="B87" s="59"/>
      <c r="C87" s="27"/>
      <c r="D87" s="5"/>
      <c r="E87" s="5"/>
      <c r="F87" s="5"/>
      <c r="G87" s="5"/>
      <c r="H87" s="27"/>
      <c r="I87" s="27"/>
      <c r="J87" s="27"/>
      <c r="K87" s="27"/>
      <c r="L87" s="27"/>
      <c r="M87" s="27"/>
      <c r="N87" s="27"/>
      <c r="O87" s="44"/>
    </row>
    <row r="88" spans="2:15" x14ac:dyDescent="0.25">
      <c r="B88" s="59"/>
      <c r="C88" s="27"/>
      <c r="D88" s="5"/>
      <c r="E88" s="130" t="s">
        <v>65</v>
      </c>
      <c r="F88" s="130"/>
      <c r="G88" s="130"/>
      <c r="H88" s="130"/>
      <c r="I88" s="130"/>
      <c r="J88" s="130"/>
      <c r="K88" s="130"/>
      <c r="L88" s="130"/>
      <c r="M88" s="27"/>
      <c r="N88" s="27"/>
      <c r="O88" s="44"/>
    </row>
    <row r="89" spans="2:15" x14ac:dyDescent="0.25">
      <c r="B89" s="59"/>
      <c r="C89" s="27"/>
      <c r="D89" s="5"/>
      <c r="E89" s="5"/>
      <c r="F89" s="131" t="s">
        <v>1</v>
      </c>
      <c r="G89" s="131"/>
      <c r="H89" s="131"/>
      <c r="I89" s="131"/>
      <c r="J89" s="131"/>
      <c r="K89" s="131"/>
      <c r="L89" s="5"/>
      <c r="M89" s="27"/>
      <c r="N89" s="27"/>
      <c r="O89" s="44"/>
    </row>
    <row r="90" spans="2:15" x14ac:dyDescent="0.25">
      <c r="B90" s="59"/>
      <c r="C90" s="60"/>
      <c r="D90" s="57"/>
      <c r="E90" s="60"/>
      <c r="F90" s="135" t="s">
        <v>22</v>
      </c>
      <c r="G90" s="136"/>
      <c r="H90" s="24" t="s">
        <v>20</v>
      </c>
      <c r="I90" s="24" t="s">
        <v>3</v>
      </c>
      <c r="J90" s="19" t="s">
        <v>21</v>
      </c>
      <c r="K90" s="19" t="s">
        <v>18</v>
      </c>
      <c r="L90" s="5"/>
      <c r="M90" s="60"/>
      <c r="N90" s="60"/>
      <c r="O90" s="61"/>
    </row>
    <row r="91" spans="2:15" x14ac:dyDescent="0.25">
      <c r="B91" s="59"/>
      <c r="C91" s="60"/>
      <c r="D91" s="57"/>
      <c r="E91" s="60"/>
      <c r="F91" s="20" t="s">
        <v>51</v>
      </c>
      <c r="G91" s="25"/>
      <c r="H91" s="82">
        <v>51.316127999999999</v>
      </c>
      <c r="I91" s="23">
        <f t="shared" ref="I91:I98" si="17">+H91/$H$99</f>
        <v>0.30394470328781331</v>
      </c>
      <c r="J91" s="82">
        <v>10.064192</v>
      </c>
      <c r="K91" s="23">
        <f>+J91/H91</f>
        <v>0.19612142209950059</v>
      </c>
      <c r="L91" s="57"/>
      <c r="M91" s="60"/>
      <c r="N91" s="60"/>
      <c r="O91" s="61"/>
    </row>
    <row r="92" spans="2:15" x14ac:dyDescent="0.25">
      <c r="B92" s="59"/>
      <c r="C92" s="60"/>
      <c r="D92" s="57"/>
      <c r="E92" s="60"/>
      <c r="F92" s="20" t="s">
        <v>50</v>
      </c>
      <c r="G92" s="25"/>
      <c r="H92" s="82">
        <v>43.462041999999997</v>
      </c>
      <c r="I92" s="23">
        <f t="shared" si="17"/>
        <v>0.25742506254510239</v>
      </c>
      <c r="J92" s="82">
        <v>11.049108</v>
      </c>
      <c r="K92" s="23">
        <f t="shared" ref="K92:K99" si="18">+J92/H92</f>
        <v>0.2542243183143581</v>
      </c>
      <c r="L92" s="57"/>
      <c r="M92" s="60"/>
      <c r="N92" s="60"/>
      <c r="O92" s="61"/>
    </row>
    <row r="93" spans="2:15" x14ac:dyDescent="0.25">
      <c r="B93" s="59"/>
      <c r="C93" s="60"/>
      <c r="D93" s="57"/>
      <c r="E93" s="60"/>
      <c r="F93" s="20" t="s">
        <v>49</v>
      </c>
      <c r="G93" s="25"/>
      <c r="H93" s="82">
        <v>25.116406000000001</v>
      </c>
      <c r="I93" s="23">
        <f t="shared" si="17"/>
        <v>0.14876411893988289</v>
      </c>
      <c r="J93" s="82">
        <v>8.857246</v>
      </c>
      <c r="K93" s="23">
        <f t="shared" si="18"/>
        <v>0.35264782708162939</v>
      </c>
      <c r="L93" s="57"/>
      <c r="M93" s="60"/>
      <c r="N93" s="60"/>
      <c r="O93" s="61"/>
    </row>
    <row r="94" spans="2:15" x14ac:dyDescent="0.25">
      <c r="B94" s="59"/>
      <c r="C94" s="60"/>
      <c r="D94" s="57"/>
      <c r="E94" s="60"/>
      <c r="F94" s="20" t="s">
        <v>48</v>
      </c>
      <c r="G94" s="25"/>
      <c r="H94" s="82">
        <v>18.072434999999999</v>
      </c>
      <c r="I94" s="23">
        <f t="shared" si="17"/>
        <v>0.10704277793062042</v>
      </c>
      <c r="J94" s="82">
        <v>3.8942800000000002</v>
      </c>
      <c r="K94" s="23">
        <f t="shared" si="18"/>
        <v>0.21548175439557538</v>
      </c>
      <c r="L94" s="57"/>
      <c r="M94" s="60"/>
      <c r="N94" s="60"/>
      <c r="O94" s="61"/>
    </row>
    <row r="95" spans="2:15" x14ac:dyDescent="0.25">
      <c r="B95" s="59"/>
      <c r="C95" s="60"/>
      <c r="D95" s="57"/>
      <c r="E95" s="60"/>
      <c r="F95" s="20" t="s">
        <v>95</v>
      </c>
      <c r="G95" s="25"/>
      <c r="H95" s="82">
        <v>14.244897999999999</v>
      </c>
      <c r="I95" s="23">
        <f t="shared" si="17"/>
        <v>8.4372330195590081E-2</v>
      </c>
      <c r="J95" s="82">
        <v>4.2397980000000004</v>
      </c>
      <c r="K95" s="23">
        <f t="shared" si="18"/>
        <v>0.29763624843084174</v>
      </c>
      <c r="L95" s="57"/>
      <c r="M95" s="60"/>
      <c r="N95" s="60"/>
      <c r="O95" s="61"/>
    </row>
    <row r="96" spans="2:15" x14ac:dyDescent="0.25">
      <c r="B96" s="59"/>
      <c r="C96" s="60"/>
      <c r="D96" s="57"/>
      <c r="E96" s="60"/>
      <c r="F96" s="20" t="s">
        <v>96</v>
      </c>
      <c r="G96" s="25"/>
      <c r="H96" s="82">
        <v>6.6578840000000001</v>
      </c>
      <c r="I96" s="23">
        <f t="shared" si="17"/>
        <v>3.9434553146813413E-2</v>
      </c>
      <c r="J96" s="82">
        <v>0</v>
      </c>
      <c r="K96" s="23">
        <f t="shared" si="18"/>
        <v>0</v>
      </c>
      <c r="L96" s="57"/>
      <c r="M96" s="60"/>
      <c r="N96" s="60"/>
      <c r="O96" s="61"/>
    </row>
    <row r="97" spans="2:15" x14ac:dyDescent="0.25">
      <c r="B97" s="59"/>
      <c r="C97" s="60"/>
      <c r="D97" s="57"/>
      <c r="E97" s="60"/>
      <c r="F97" s="20" t="s">
        <v>94</v>
      </c>
      <c r="G97" s="25"/>
      <c r="H97" s="82">
        <v>5.6790919999999998</v>
      </c>
      <c r="I97" s="23">
        <f t="shared" si="17"/>
        <v>3.3637181918405736E-2</v>
      </c>
      <c r="J97" s="82">
        <v>5.0000000000000001E-3</v>
      </c>
      <c r="K97" s="23">
        <f t="shared" si="18"/>
        <v>8.8042243372708176E-4</v>
      </c>
      <c r="L97" s="57"/>
      <c r="M97" s="60"/>
      <c r="N97" s="60"/>
      <c r="O97" s="61"/>
    </row>
    <row r="98" spans="2:15" x14ac:dyDescent="0.25">
      <c r="B98" s="59"/>
      <c r="C98" s="60"/>
      <c r="D98" s="57"/>
      <c r="E98" s="60"/>
      <c r="F98" s="20" t="s">
        <v>53</v>
      </c>
      <c r="G98" s="25"/>
      <c r="H98" s="82">
        <f>+H82-SUM(H91:H97)</f>
        <v>4.2848780000000204</v>
      </c>
      <c r="I98" s="23">
        <f t="shared" si="17"/>
        <v>2.5379272035771779E-2</v>
      </c>
      <c r="J98" s="82">
        <f>+J82-SUM(J91:J97)</f>
        <v>1.949151999999998</v>
      </c>
      <c r="K98" s="23">
        <f t="shared" si="18"/>
        <v>0.45489089771050395</v>
      </c>
      <c r="L98" s="57"/>
      <c r="M98" s="60"/>
      <c r="N98" s="60"/>
      <c r="O98" s="61"/>
    </row>
    <row r="99" spans="2:15" x14ac:dyDescent="0.25">
      <c r="B99" s="59"/>
      <c r="C99" s="60"/>
      <c r="D99" s="57"/>
      <c r="E99" s="60"/>
      <c r="F99" s="21" t="s">
        <v>0</v>
      </c>
      <c r="G99" s="26"/>
      <c r="H99" s="43">
        <f>SUM(H91:H98)</f>
        <v>168.833763</v>
      </c>
      <c r="I99" s="22">
        <f>SUM(I91:I98)</f>
        <v>1.0000000000000002</v>
      </c>
      <c r="J99" s="43">
        <f>SUM(J91:J98)</f>
        <v>40.058776000000002</v>
      </c>
      <c r="K99" s="22">
        <f t="shared" si="18"/>
        <v>0.2372675659666485</v>
      </c>
      <c r="L99" s="57"/>
      <c r="M99" s="60"/>
      <c r="N99" s="60"/>
      <c r="O99" s="61"/>
    </row>
    <row r="100" spans="2:15" x14ac:dyDescent="0.25">
      <c r="B100" s="59"/>
      <c r="C100" s="60"/>
      <c r="D100" s="58"/>
      <c r="E100" s="57"/>
      <c r="F100" s="119" t="s">
        <v>88</v>
      </c>
      <c r="G100" s="119"/>
      <c r="H100" s="119"/>
      <c r="I100" s="119"/>
      <c r="J100" s="119"/>
      <c r="K100" s="119"/>
      <c r="L100" s="57"/>
      <c r="M100" s="58"/>
      <c r="N100" s="60"/>
      <c r="O100" s="61"/>
    </row>
    <row r="101" spans="2:15" x14ac:dyDescent="0.25">
      <c r="B101" s="49"/>
      <c r="C101" s="27"/>
      <c r="D101" s="5"/>
      <c r="E101" s="5"/>
      <c r="F101" s="70"/>
      <c r="G101" s="70"/>
      <c r="H101" s="5"/>
      <c r="I101" s="5"/>
      <c r="J101" s="5"/>
      <c r="K101" s="5"/>
      <c r="L101" s="5"/>
      <c r="M101" s="27"/>
      <c r="N101" s="27"/>
      <c r="O101" s="44"/>
    </row>
    <row r="102" spans="2:15" ht="15" customHeight="1" x14ac:dyDescent="0.25">
      <c r="B102" s="49"/>
      <c r="C102" s="120" t="str">
        <f>+CONCATENATE("Al ",B214," de los " &amp; FIXED(J112,0)  &amp; "  proyectos presupuestados para el 2018, " &amp; FIXED(J108,0) &amp; " no cuentan con ningún avance en ejecución del gasto, mientras que " &amp; FIXED(J109,0) &amp; " (" &amp; FIXED(K109*100,1) &amp; "% de proyectos) no superan el 50,0% de ejecución, " &amp; FIXED(J110,0) &amp; " proyectos (" &amp; FIXED(K110*100,1) &amp; "% del total) tienen un nivel de ejecución mayor al 50,0% pero no culminan al 100% y " &amp; FIXED(J111,0) &amp; " proyectos por S/ " &amp; FIXED(I111,1) &amp; " millones se han ejecutado al 100,0%.")</f>
        <v>Al 18 de junio de los 137  proyectos presupuestados para el 2018, 65 no cuentan con ningún avance en ejecución del gasto, mientras que 39 (28.5% de proyectos) no superan el 50,0% de ejecución, 22 proyectos (16.1% del total) tienen un nivel de ejecución mayor al 50,0% pero no culminan al 100% y 11 proyectos por S/ 2.1 millones se han ejecutado al 100,0%.</v>
      </c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44"/>
    </row>
    <row r="103" spans="2:15" x14ac:dyDescent="0.25">
      <c r="B103" s="4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44"/>
    </row>
    <row r="104" spans="2:15" x14ac:dyDescent="0.25">
      <c r="B104" s="4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44"/>
    </row>
    <row r="105" spans="2:15" x14ac:dyDescent="0.25">
      <c r="B105" s="49"/>
      <c r="C105" s="27"/>
      <c r="D105" s="27"/>
      <c r="E105" s="130" t="s">
        <v>69</v>
      </c>
      <c r="F105" s="130"/>
      <c r="G105" s="130"/>
      <c r="H105" s="130"/>
      <c r="I105" s="130"/>
      <c r="J105" s="130"/>
      <c r="K105" s="130"/>
      <c r="L105" s="130"/>
      <c r="M105" s="27"/>
      <c r="N105" s="27"/>
      <c r="O105" s="44"/>
    </row>
    <row r="106" spans="2:15" x14ac:dyDescent="0.25">
      <c r="B106" s="49"/>
      <c r="C106" s="27"/>
      <c r="D106" s="27"/>
      <c r="E106" s="5"/>
      <c r="F106" s="131" t="s">
        <v>33</v>
      </c>
      <c r="G106" s="131"/>
      <c r="H106" s="131"/>
      <c r="I106" s="131"/>
      <c r="J106" s="131"/>
      <c r="K106" s="131"/>
      <c r="L106" s="5"/>
      <c r="M106" s="27"/>
      <c r="N106" s="27"/>
      <c r="O106" s="44"/>
    </row>
    <row r="107" spans="2:15" x14ac:dyDescent="0.25">
      <c r="B107" s="49"/>
      <c r="C107" s="27"/>
      <c r="D107" s="27"/>
      <c r="E107" s="27"/>
      <c r="F107" s="29" t="s">
        <v>25</v>
      </c>
      <c r="G107" s="19" t="s">
        <v>18</v>
      </c>
      <c r="H107" s="19" t="s">
        <v>20</v>
      </c>
      <c r="I107" s="19" t="s">
        <v>7</v>
      </c>
      <c r="J107" s="19" t="s">
        <v>24</v>
      </c>
      <c r="K107" s="19" t="s">
        <v>3</v>
      </c>
      <c r="L107" s="27"/>
      <c r="M107" s="27"/>
      <c r="N107" s="27"/>
      <c r="O107" s="44"/>
    </row>
    <row r="108" spans="2:15" x14ac:dyDescent="0.25">
      <c r="B108" s="59"/>
      <c r="C108" s="60"/>
      <c r="D108" s="60"/>
      <c r="E108" s="60"/>
      <c r="F108" s="30" t="s">
        <v>26</v>
      </c>
      <c r="G108" s="23">
        <f>+I108/H108</f>
        <v>0</v>
      </c>
      <c r="H108" s="82">
        <v>47.832925000000003</v>
      </c>
      <c r="I108" s="82">
        <v>0</v>
      </c>
      <c r="J108" s="30">
        <v>65</v>
      </c>
      <c r="K108" s="23">
        <f>+J108/$J$112</f>
        <v>0.47445255474452552</v>
      </c>
      <c r="L108" s="60"/>
      <c r="M108" s="60"/>
      <c r="N108" s="60"/>
      <c r="O108" s="61"/>
    </row>
    <row r="109" spans="2:15" x14ac:dyDescent="0.25">
      <c r="B109" s="59"/>
      <c r="C109" s="60"/>
      <c r="D109" s="60"/>
      <c r="E109" s="60"/>
      <c r="F109" s="30" t="s">
        <v>27</v>
      </c>
      <c r="G109" s="23">
        <f t="shared" ref="G109:G112" si="19">+I109/H109</f>
        <v>0.18658343239291014</v>
      </c>
      <c r="H109" s="82">
        <v>85.984451000000007</v>
      </c>
      <c r="I109" s="82">
        <v>16.043273999999997</v>
      </c>
      <c r="J109" s="30">
        <v>39</v>
      </c>
      <c r="K109" s="23">
        <f>+J109/$J$112</f>
        <v>0.28467153284671531</v>
      </c>
      <c r="L109" s="60"/>
      <c r="M109" s="60"/>
      <c r="N109" s="60"/>
      <c r="O109" s="61"/>
    </row>
    <row r="110" spans="2:15" x14ac:dyDescent="0.25">
      <c r="B110" s="59"/>
      <c r="C110" s="60"/>
      <c r="D110" s="60"/>
      <c r="E110" s="60"/>
      <c r="F110" s="30" t="s">
        <v>28</v>
      </c>
      <c r="G110" s="23">
        <f t="shared" si="19"/>
        <v>0.66598802502999344</v>
      </c>
      <c r="H110" s="82">
        <v>32.887263999999995</v>
      </c>
      <c r="I110" s="82">
        <v>21.902524</v>
      </c>
      <c r="J110" s="30">
        <v>22</v>
      </c>
      <c r="K110" s="23">
        <f>+J110/$J$112</f>
        <v>0.16058394160583941</v>
      </c>
      <c r="L110" s="60"/>
      <c r="M110" s="60"/>
      <c r="N110" s="60"/>
      <c r="O110" s="61"/>
    </row>
    <row r="111" spans="2:15" x14ac:dyDescent="0.25">
      <c r="B111" s="59"/>
      <c r="C111" s="60"/>
      <c r="D111" s="60"/>
      <c r="E111" s="60"/>
      <c r="F111" s="30" t="s">
        <v>29</v>
      </c>
      <c r="G111" s="23">
        <f t="shared" si="19"/>
        <v>0.99241894432590327</v>
      </c>
      <c r="H111" s="82">
        <v>2.1291229999999999</v>
      </c>
      <c r="I111" s="82">
        <v>2.1129820000000001</v>
      </c>
      <c r="J111" s="30">
        <v>11</v>
      </c>
      <c r="K111" s="23">
        <f>+J111/$J$112</f>
        <v>8.0291970802919707E-2</v>
      </c>
      <c r="L111" s="60"/>
      <c r="M111" s="60"/>
      <c r="N111" s="60"/>
      <c r="O111" s="61"/>
    </row>
    <row r="112" spans="2:15" x14ac:dyDescent="0.25">
      <c r="B112" s="59"/>
      <c r="C112" s="60"/>
      <c r="D112" s="60"/>
      <c r="E112" s="60"/>
      <c r="F112" s="31" t="s">
        <v>0</v>
      </c>
      <c r="G112" s="22">
        <f t="shared" si="19"/>
        <v>0.23726758965859215</v>
      </c>
      <c r="H112" s="43">
        <f t="shared" ref="H112:J112" si="20">SUM(H108:H111)</f>
        <v>168.833763</v>
      </c>
      <c r="I112" s="43">
        <f t="shared" si="20"/>
        <v>40.058779999999999</v>
      </c>
      <c r="J112" s="31">
        <f t="shared" si="20"/>
        <v>137</v>
      </c>
      <c r="K112" s="22">
        <f>+J112/$J$112</f>
        <v>1</v>
      </c>
      <c r="L112" s="60"/>
      <c r="M112" s="60"/>
      <c r="N112" s="60"/>
      <c r="O112" s="61"/>
    </row>
    <row r="113" spans="2:15" x14ac:dyDescent="0.25">
      <c r="B113" s="59"/>
      <c r="C113" s="60"/>
      <c r="D113" s="58"/>
      <c r="E113" s="57"/>
      <c r="F113" s="119" t="s">
        <v>88</v>
      </c>
      <c r="G113" s="119"/>
      <c r="H113" s="119"/>
      <c r="I113" s="119"/>
      <c r="J113" s="119"/>
      <c r="K113" s="119"/>
      <c r="L113" s="57"/>
      <c r="M113" s="58"/>
      <c r="N113" s="60"/>
      <c r="O113" s="61"/>
    </row>
    <row r="114" spans="2:15" x14ac:dyDescent="0.25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/>
    </row>
    <row r="115" spans="2:15" x14ac:dyDescent="0.25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5"/>
    </row>
    <row r="116" spans="2:15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</row>
    <row r="117" spans="2:15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</row>
    <row r="118" spans="2:15" x14ac:dyDescent="0.25"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</row>
    <row r="119" spans="2:15" x14ac:dyDescent="0.25">
      <c r="B119" s="49"/>
      <c r="C119" s="133" t="s">
        <v>30</v>
      </c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50"/>
    </row>
    <row r="120" spans="2:15" x14ac:dyDescent="0.25">
      <c r="B120" s="49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51"/>
    </row>
    <row r="121" spans="2:15" ht="15" customHeight="1" x14ac:dyDescent="0.25">
      <c r="B121" s="49"/>
      <c r="C121" s="120" t="str">
        <f>+CONCATENATE("El avance del presupuesto del Gobierno Regional para proyectos productivos se encuentra al " &amp; FIXED(K127*100,1) &amp; "%, mientras que para los proyectos del tipo social se registra un avance del " &amp; FIXED(K128*100,1) &amp;"% al ",B214,"del 2018. Cabe resaltar que estos dos tipos de proyectos absorben el " &amp; FIXED(SUM(I127:I128)*100,1) &amp; "% del presupuesto total del Gobierno Regional en esta región.")</f>
        <v>El avance del presupuesto del Gobierno Regional para proyectos productivos se encuentra al 20.0%, mientras que para los proyectos del tipo social se registra un avance del 14.8% al 18 de juniodel 2018. Cabe resaltar que estos dos tipos de proyectos absorben el 75.9% del presupuesto total del Gobierno Regional en esta región.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51"/>
    </row>
    <row r="122" spans="2:15" x14ac:dyDescent="0.25">
      <c r="B122" s="4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44"/>
    </row>
    <row r="123" spans="2:15" x14ac:dyDescent="0.25">
      <c r="B123" s="59"/>
      <c r="C123" s="60"/>
      <c r="D123" s="60"/>
      <c r="E123" s="57"/>
      <c r="F123" s="57"/>
      <c r="G123" s="57"/>
      <c r="H123" s="57"/>
      <c r="I123" s="57"/>
      <c r="J123" s="57"/>
      <c r="K123" s="57"/>
      <c r="L123" s="57"/>
      <c r="M123" s="60"/>
      <c r="N123" s="60"/>
      <c r="O123" s="61"/>
    </row>
    <row r="124" spans="2:15" x14ac:dyDescent="0.25">
      <c r="B124" s="49"/>
      <c r="C124" s="27"/>
      <c r="D124" s="27"/>
      <c r="E124" s="134" t="s">
        <v>63</v>
      </c>
      <c r="F124" s="134"/>
      <c r="G124" s="134"/>
      <c r="H124" s="134"/>
      <c r="I124" s="134"/>
      <c r="J124" s="134"/>
      <c r="K124" s="134"/>
      <c r="L124" s="134"/>
      <c r="M124" s="27"/>
      <c r="N124" s="27"/>
      <c r="O124" s="44"/>
    </row>
    <row r="125" spans="2:15" x14ac:dyDescent="0.25">
      <c r="B125" s="49"/>
      <c r="C125" s="27"/>
      <c r="D125" s="27"/>
      <c r="E125" s="5"/>
      <c r="F125" s="131" t="s">
        <v>1</v>
      </c>
      <c r="G125" s="131"/>
      <c r="H125" s="131"/>
      <c r="I125" s="131"/>
      <c r="J125" s="131"/>
      <c r="K125" s="131"/>
      <c r="L125" s="5"/>
      <c r="M125" s="27"/>
      <c r="N125" s="27"/>
      <c r="O125" s="44"/>
    </row>
    <row r="126" spans="2:15" x14ac:dyDescent="0.25">
      <c r="B126" s="59"/>
      <c r="C126" s="60"/>
      <c r="D126" s="60"/>
      <c r="E126" s="57"/>
      <c r="F126" s="132" t="s">
        <v>32</v>
      </c>
      <c r="G126" s="132"/>
      <c r="H126" s="19" t="s">
        <v>6</v>
      </c>
      <c r="I126" s="19" t="s">
        <v>16</v>
      </c>
      <c r="J126" s="19" t="s">
        <v>17</v>
      </c>
      <c r="K126" s="19" t="s">
        <v>18</v>
      </c>
      <c r="L126" s="57"/>
      <c r="M126" s="60"/>
      <c r="N126" s="60"/>
      <c r="O126" s="61"/>
    </row>
    <row r="127" spans="2:15" ht="15" customHeight="1" x14ac:dyDescent="0.25">
      <c r="B127" s="59"/>
      <c r="C127" s="60"/>
      <c r="D127" s="60"/>
      <c r="E127" s="57"/>
      <c r="F127" s="20" t="s">
        <v>13</v>
      </c>
      <c r="G127" s="11"/>
      <c r="H127" s="100">
        <v>152.83925100000002</v>
      </c>
      <c r="I127" s="23">
        <f>+H127/H$131</f>
        <v>0.50747714830060042</v>
      </c>
      <c r="J127" s="82">
        <v>30.531884999999999</v>
      </c>
      <c r="K127" s="23">
        <f>+J127/H127</f>
        <v>0.19976468610147793</v>
      </c>
      <c r="L127" s="57"/>
      <c r="M127" s="60"/>
      <c r="N127" s="60"/>
      <c r="O127" s="61"/>
    </row>
    <row r="128" spans="2:15" x14ac:dyDescent="0.25">
      <c r="B128" s="59"/>
      <c r="C128" s="60"/>
      <c r="D128" s="60"/>
      <c r="E128" s="57"/>
      <c r="F128" s="20" t="s">
        <v>14</v>
      </c>
      <c r="G128" s="11"/>
      <c r="H128" s="82">
        <v>75.779376999999997</v>
      </c>
      <c r="I128" s="23">
        <f t="shared" ref="I128:I130" si="21">+H128/H$131</f>
        <v>0.25161273618094415</v>
      </c>
      <c r="J128" s="82">
        <v>11.252225999999999</v>
      </c>
      <c r="K128" s="23">
        <f t="shared" ref="K128:K131" si="22">+J128/H128</f>
        <v>0.14848665224576865</v>
      </c>
      <c r="L128" s="57"/>
      <c r="M128" s="60"/>
      <c r="N128" s="60"/>
      <c r="O128" s="61"/>
    </row>
    <row r="129" spans="2:15" x14ac:dyDescent="0.25">
      <c r="B129" s="59"/>
      <c r="C129" s="60"/>
      <c r="D129" s="60"/>
      <c r="E129" s="57"/>
      <c r="F129" s="20" t="s">
        <v>23</v>
      </c>
      <c r="G129" s="11"/>
      <c r="H129" s="82">
        <v>53.369250000000001</v>
      </c>
      <c r="I129" s="23">
        <f t="shared" si="21"/>
        <v>0.1772036608380253</v>
      </c>
      <c r="J129" s="82">
        <v>0.98095500000000002</v>
      </c>
      <c r="K129" s="23">
        <f t="shared" si="22"/>
        <v>1.8380528113098836E-2</v>
      </c>
      <c r="L129" s="57"/>
      <c r="M129" s="60"/>
      <c r="N129" s="60"/>
      <c r="O129" s="61"/>
    </row>
    <row r="130" spans="2:15" x14ac:dyDescent="0.25">
      <c r="B130" s="59"/>
      <c r="C130" s="60"/>
      <c r="D130" s="60"/>
      <c r="E130" s="57"/>
      <c r="F130" s="20" t="s">
        <v>15</v>
      </c>
      <c r="G130" s="11"/>
      <c r="H130" s="82">
        <v>19.186769000000002</v>
      </c>
      <c r="I130" s="23">
        <f t="shared" si="21"/>
        <v>6.3706454680429986E-2</v>
      </c>
      <c r="J130" s="82">
        <v>7.806902</v>
      </c>
      <c r="K130" s="23">
        <f t="shared" si="22"/>
        <v>0.40688987291190087</v>
      </c>
      <c r="L130" s="57"/>
      <c r="M130" s="60"/>
      <c r="N130" s="60"/>
      <c r="O130" s="61"/>
    </row>
    <row r="131" spans="2:15" x14ac:dyDescent="0.25">
      <c r="B131" s="59"/>
      <c r="C131" s="60"/>
      <c r="D131" s="60"/>
      <c r="E131" s="57"/>
      <c r="F131" s="21" t="s">
        <v>0</v>
      </c>
      <c r="G131" s="13"/>
      <c r="H131" s="43">
        <f>SUM(H127:H130)</f>
        <v>301.17464700000005</v>
      </c>
      <c r="I131" s="22">
        <f>SUM(I127:I130)</f>
        <v>0.99999999999999989</v>
      </c>
      <c r="J131" s="43">
        <f>SUM(J127:J130)</f>
        <v>50.571967999999998</v>
      </c>
      <c r="K131" s="22">
        <f t="shared" si="22"/>
        <v>0.16791575421021407</v>
      </c>
      <c r="L131" s="57"/>
      <c r="M131" s="60"/>
      <c r="N131" s="60"/>
      <c r="O131" s="61"/>
    </row>
    <row r="132" spans="2:15" x14ac:dyDescent="0.25">
      <c r="B132" s="59"/>
      <c r="C132" s="60"/>
      <c r="D132" s="58"/>
      <c r="E132" s="57"/>
      <c r="F132" s="119" t="s">
        <v>88</v>
      </c>
      <c r="G132" s="119"/>
      <c r="H132" s="119"/>
      <c r="I132" s="119"/>
      <c r="J132" s="119"/>
      <c r="K132" s="119"/>
      <c r="L132" s="57"/>
      <c r="M132" s="58"/>
      <c r="N132" s="60"/>
      <c r="O132" s="61"/>
    </row>
    <row r="133" spans="2:15" x14ac:dyDescent="0.25">
      <c r="B133" s="49"/>
      <c r="C133" s="27"/>
      <c r="D133" s="27"/>
      <c r="E133" s="5"/>
      <c r="F133" s="5"/>
      <c r="G133" s="5"/>
      <c r="H133" s="5"/>
      <c r="I133" s="5"/>
      <c r="J133" s="5"/>
      <c r="K133" s="5"/>
      <c r="L133" s="5"/>
      <c r="M133" s="27"/>
      <c r="N133" s="27"/>
      <c r="O133" s="44"/>
    </row>
    <row r="134" spans="2:15" ht="15" customHeight="1" x14ac:dyDescent="0.25">
      <c r="B134" s="49"/>
      <c r="C134" s="120" t="str">
        <f>+CONCATENATE( "El gasto del Gobierno Regional en el sector " &amp; TEXT(F140,20) &amp; " cuenta con el mayor presupuesto en esta región, con un nivel de ejecución del " &amp; FIXED(K140*100,1) &amp; "%, del mismo modo para proyectos " &amp; TEXT(F141,20)&amp; " se tiene un nivel de avance de " &amp; FIXED(K141*100,1) &amp; "%. Cabe destacar que solo estos dos sectores concentran el " &amp; FIXED(SUM(I140:I141)*100,1) &amp; "% del presupuesto de esta región. ")</f>
        <v xml:space="preserve">El gasto del Gobierno Regional en el sector TRANSPORTE cuenta con el mayor presupuesto en esta región, con un nivel de ejecución del 17.9%, del mismo modo para proyectos ORDEN PUBLICO Y SEGURIDAD se tiene un nivel de avance de 1.8%. Cabe destacar que solo estos dos sectores concentran el 54.4% del presupuesto de esta región. </v>
      </c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44"/>
    </row>
    <row r="135" spans="2:15" x14ac:dyDescent="0.25">
      <c r="B135" s="4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44"/>
    </row>
    <row r="136" spans="2:15" x14ac:dyDescent="0.25">
      <c r="B136" s="49"/>
      <c r="C136" s="27"/>
      <c r="D136" s="5"/>
      <c r="E136" s="5"/>
      <c r="F136" s="5"/>
      <c r="G136" s="5"/>
      <c r="H136" s="27"/>
      <c r="I136" s="27"/>
      <c r="J136" s="27"/>
      <c r="K136" s="27"/>
      <c r="L136" s="27"/>
      <c r="M136" s="27"/>
      <c r="N136" s="27"/>
      <c r="O136" s="44"/>
    </row>
    <row r="137" spans="2:15" x14ac:dyDescent="0.25">
      <c r="B137" s="59"/>
      <c r="C137" s="60"/>
      <c r="D137" s="57"/>
      <c r="E137" s="130" t="s">
        <v>66</v>
      </c>
      <c r="F137" s="130"/>
      <c r="G137" s="130"/>
      <c r="H137" s="130"/>
      <c r="I137" s="130"/>
      <c r="J137" s="130"/>
      <c r="K137" s="130"/>
      <c r="L137" s="130"/>
      <c r="M137" s="60"/>
      <c r="N137" s="60"/>
      <c r="O137" s="61"/>
    </row>
    <row r="138" spans="2:15" x14ac:dyDescent="0.25">
      <c r="B138" s="59"/>
      <c r="C138" s="60"/>
      <c r="D138" s="57"/>
      <c r="E138" s="5"/>
      <c r="F138" s="131" t="s">
        <v>1</v>
      </c>
      <c r="G138" s="131"/>
      <c r="H138" s="131"/>
      <c r="I138" s="131"/>
      <c r="J138" s="131"/>
      <c r="K138" s="131"/>
      <c r="L138" s="5"/>
      <c r="M138" s="60"/>
      <c r="N138" s="60"/>
      <c r="O138" s="61"/>
    </row>
    <row r="139" spans="2:15" x14ac:dyDescent="0.25">
      <c r="B139" s="59"/>
      <c r="C139" s="60"/>
      <c r="D139" s="57"/>
      <c r="E139" s="27"/>
      <c r="F139" s="132" t="s">
        <v>22</v>
      </c>
      <c r="G139" s="132"/>
      <c r="H139" s="19" t="s">
        <v>20</v>
      </c>
      <c r="I139" s="19" t="s">
        <v>3</v>
      </c>
      <c r="J139" s="19" t="s">
        <v>21</v>
      </c>
      <c r="K139" s="19" t="s">
        <v>18</v>
      </c>
      <c r="L139" s="5"/>
      <c r="M139" s="60"/>
      <c r="N139" s="60"/>
      <c r="O139" s="61"/>
    </row>
    <row r="140" spans="2:15" x14ac:dyDescent="0.25">
      <c r="B140" s="59"/>
      <c r="C140" s="60"/>
      <c r="D140" s="57"/>
      <c r="E140" s="60"/>
      <c r="F140" s="20" t="s">
        <v>48</v>
      </c>
      <c r="G140" s="25"/>
      <c r="H140" s="82">
        <v>110.476151</v>
      </c>
      <c r="I140" s="23">
        <f>+H140/H$148</f>
        <v>0.36681756615456407</v>
      </c>
      <c r="J140" s="82">
        <v>19.723267</v>
      </c>
      <c r="K140" s="23">
        <f>+J140/H140</f>
        <v>0.17852963577632244</v>
      </c>
      <c r="L140" s="57"/>
      <c r="M140" s="60"/>
      <c r="N140" s="60"/>
      <c r="O140" s="61"/>
    </row>
    <row r="141" spans="2:15" x14ac:dyDescent="0.25">
      <c r="B141" s="59"/>
      <c r="C141" s="60"/>
      <c r="D141" s="57"/>
      <c r="E141" s="60"/>
      <c r="F141" s="20" t="s">
        <v>94</v>
      </c>
      <c r="G141" s="25"/>
      <c r="H141" s="82">
        <v>53.369250000000001</v>
      </c>
      <c r="I141" s="23">
        <f t="shared" ref="I141:I147" si="23">+H141/H$148</f>
        <v>0.1772036608380253</v>
      </c>
      <c r="J141" s="82">
        <v>0.98095500000000002</v>
      </c>
      <c r="K141" s="23">
        <f t="shared" ref="K141:K148" si="24">+J141/H141</f>
        <v>1.8380528113098836E-2</v>
      </c>
      <c r="L141" s="57"/>
      <c r="M141" s="60"/>
      <c r="N141" s="60"/>
      <c r="O141" s="61"/>
    </row>
    <row r="142" spans="2:15" x14ac:dyDescent="0.25">
      <c r="B142" s="59"/>
      <c r="C142" s="60"/>
      <c r="D142" s="57"/>
      <c r="E142" s="60"/>
      <c r="F142" s="20" t="s">
        <v>50</v>
      </c>
      <c r="G142" s="25"/>
      <c r="H142" s="82">
        <v>36.984226</v>
      </c>
      <c r="I142" s="23">
        <f t="shared" si="23"/>
        <v>0.12279993142981917</v>
      </c>
      <c r="J142" s="82">
        <v>5.0832300000000004</v>
      </c>
      <c r="K142" s="23">
        <f t="shared" si="24"/>
        <v>0.1374431899696914</v>
      </c>
      <c r="L142" s="57"/>
      <c r="M142" s="60"/>
      <c r="N142" s="60"/>
      <c r="O142" s="61"/>
    </row>
    <row r="143" spans="2:15" x14ac:dyDescent="0.25">
      <c r="B143" s="59"/>
      <c r="C143" s="60"/>
      <c r="D143" s="57"/>
      <c r="E143" s="60"/>
      <c r="F143" s="20" t="s">
        <v>51</v>
      </c>
      <c r="G143" s="25"/>
      <c r="H143" s="82">
        <v>33.596353999999998</v>
      </c>
      <c r="I143" s="23">
        <f t="shared" si="23"/>
        <v>0.11155106956927882</v>
      </c>
      <c r="J143" s="82">
        <v>9.8979619999999997</v>
      </c>
      <c r="K143" s="23">
        <f t="shared" si="24"/>
        <v>0.29461417152587449</v>
      </c>
      <c r="L143" s="57"/>
      <c r="M143" s="60"/>
      <c r="N143" s="60"/>
      <c r="O143" s="61"/>
    </row>
    <row r="144" spans="2:15" x14ac:dyDescent="0.25">
      <c r="B144" s="59"/>
      <c r="C144" s="60"/>
      <c r="D144" s="57"/>
      <c r="E144" s="60"/>
      <c r="F144" s="20" t="s">
        <v>52</v>
      </c>
      <c r="G144" s="25"/>
      <c r="H144" s="82">
        <v>19.186769000000002</v>
      </c>
      <c r="I144" s="23">
        <f t="shared" si="23"/>
        <v>6.3706454680429986E-2</v>
      </c>
      <c r="J144" s="82">
        <v>7.806902</v>
      </c>
      <c r="K144" s="23">
        <f>+J144/H144</f>
        <v>0.40688987291190087</v>
      </c>
      <c r="L144" s="57"/>
      <c r="M144" s="60"/>
      <c r="N144" s="60"/>
      <c r="O144" s="61"/>
    </row>
    <row r="145" spans="2:15" x14ac:dyDescent="0.25">
      <c r="B145" s="59"/>
      <c r="C145" s="60"/>
      <c r="D145" s="57"/>
      <c r="E145" s="60"/>
      <c r="F145" s="20" t="s">
        <v>77</v>
      </c>
      <c r="G145" s="25"/>
      <c r="H145" s="82">
        <v>16.473441999999999</v>
      </c>
      <c r="I145" s="23">
        <f t="shared" si="23"/>
        <v>5.4697306576406465E-2</v>
      </c>
      <c r="J145" s="82">
        <v>4.6105960000000001</v>
      </c>
      <c r="K145" s="23">
        <f t="shared" si="24"/>
        <v>0.27988054955363917</v>
      </c>
      <c r="L145" s="57"/>
      <c r="M145" s="60"/>
      <c r="N145" s="60"/>
      <c r="O145" s="61"/>
    </row>
    <row r="146" spans="2:15" x14ac:dyDescent="0.25">
      <c r="B146" s="59"/>
      <c r="C146" s="60"/>
      <c r="D146" s="57"/>
      <c r="E146" s="60"/>
      <c r="F146" s="20" t="s">
        <v>54</v>
      </c>
      <c r="G146" s="25"/>
      <c r="H146" s="82">
        <v>14.346742000000001</v>
      </c>
      <c r="I146" s="23">
        <f t="shared" si="23"/>
        <v>4.7635955227001557E-2</v>
      </c>
      <c r="J146" s="82">
        <v>1.055115</v>
      </c>
      <c r="K146" s="23">
        <f t="shared" si="24"/>
        <v>7.3543874978723389E-2</v>
      </c>
      <c r="L146" s="57"/>
      <c r="M146" s="60"/>
      <c r="N146" s="60"/>
      <c r="O146" s="61"/>
    </row>
    <row r="147" spans="2:15" x14ac:dyDescent="0.25">
      <c r="B147" s="59"/>
      <c r="C147" s="60"/>
      <c r="D147" s="57"/>
      <c r="E147" s="60"/>
      <c r="F147" s="20" t="s">
        <v>53</v>
      </c>
      <c r="G147" s="25"/>
      <c r="H147" s="82">
        <f>+H131-SUM(H140:H146)</f>
        <v>16.741713000000061</v>
      </c>
      <c r="I147" s="23">
        <f t="shared" si="23"/>
        <v>5.5588055524474669E-2</v>
      </c>
      <c r="J147" s="82">
        <f>+J131-SUM(J140:J146)</f>
        <v>1.4139409999999941</v>
      </c>
      <c r="K147" s="23">
        <f t="shared" si="24"/>
        <v>8.445617243587851E-2</v>
      </c>
      <c r="L147" s="57"/>
      <c r="M147" s="60"/>
      <c r="N147" s="60"/>
      <c r="O147" s="61"/>
    </row>
    <row r="148" spans="2:15" x14ac:dyDescent="0.25">
      <c r="B148" s="59"/>
      <c r="C148" s="60"/>
      <c r="D148" s="57"/>
      <c r="E148" s="60"/>
      <c r="F148" s="21" t="s">
        <v>0</v>
      </c>
      <c r="G148" s="26"/>
      <c r="H148" s="43">
        <f>SUM(H140:H147)</f>
        <v>301.17464700000005</v>
      </c>
      <c r="I148" s="22">
        <f>SUM(I140:I147)</f>
        <v>1.0000000000000002</v>
      </c>
      <c r="J148" s="43">
        <f>SUM(J140:J147)</f>
        <v>50.571967999999998</v>
      </c>
      <c r="K148" s="22">
        <f t="shared" si="24"/>
        <v>0.16791575421021407</v>
      </c>
      <c r="L148" s="5"/>
      <c r="M148" s="27"/>
      <c r="N148" s="27"/>
      <c r="O148" s="44"/>
    </row>
    <row r="149" spans="2:15" x14ac:dyDescent="0.25">
      <c r="B149" s="59"/>
      <c r="C149" s="60"/>
      <c r="D149" s="58"/>
      <c r="E149" s="57"/>
      <c r="F149" s="119" t="s">
        <v>88</v>
      </c>
      <c r="G149" s="119"/>
      <c r="H149" s="119"/>
      <c r="I149" s="119"/>
      <c r="J149" s="119"/>
      <c r="K149" s="119"/>
      <c r="L149" s="5"/>
      <c r="M149" s="3"/>
      <c r="N149" s="27"/>
      <c r="O149" s="44"/>
    </row>
    <row r="150" spans="2:15" x14ac:dyDescent="0.25">
      <c r="B150" s="59"/>
      <c r="C150" s="60"/>
      <c r="D150" s="57"/>
      <c r="E150" s="57"/>
      <c r="F150" s="62"/>
      <c r="G150" s="62"/>
      <c r="H150" s="57"/>
      <c r="I150" s="57"/>
      <c r="J150" s="57"/>
      <c r="K150" s="57"/>
      <c r="L150" s="57"/>
      <c r="M150" s="60"/>
      <c r="N150" s="60"/>
      <c r="O150" s="61"/>
    </row>
    <row r="151" spans="2:15" ht="15" customHeight="1" x14ac:dyDescent="0.25">
      <c r="B151" s="49"/>
      <c r="C151" s="120" t="str">
        <f>+CONCATENATE("Al ",B214,"  de los " &amp; FIXED(J161,0)  &amp; "  proyectos presupuestados para el 2018, " &amp; FIXED(J157,0) &amp; " no cuentan con ningún avance en ejecución del gasto, mientras que " &amp; FIXED(J158,0) &amp; " (" &amp; FIXED(K158*100,1) &amp; "% de proyectos) no superan el 50,0% de ejecución, " &amp; FIXED(J159,0) &amp; " proyectos (" &amp; FIXED(K159*100,1) &amp; "% del total) tienen un nivel de ejecución mayor al 50,0% pero no culminan al 100% y " &amp; FIXED(J160,0) &amp; " proyectos por S/ " &amp; FIXED(I160,1) &amp; " millones se han ejecutado al 100,0%.")</f>
        <v>Al 18 de junio  de los 268  proyectos presupuestados para el 2018, 150 no cuentan con ningún avance en ejecución del gasto, mientras que 68 (25.4% de proyectos) no superan el 50,0% de ejecución, 25 proyectos (9.3% del total) tienen un nivel de ejecución mayor al 50,0% pero no culminan al 100% y 25 proyectos por S/ 1.6 millones se han ejecutado al 100,0%.</v>
      </c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44"/>
    </row>
    <row r="152" spans="2:15" x14ac:dyDescent="0.25">
      <c r="B152" s="4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44"/>
    </row>
    <row r="153" spans="2:15" x14ac:dyDescent="0.25">
      <c r="B153" s="49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44"/>
    </row>
    <row r="154" spans="2:15" x14ac:dyDescent="0.25">
      <c r="B154" s="49"/>
      <c r="C154" s="27"/>
      <c r="D154" s="27"/>
      <c r="E154" s="130" t="s">
        <v>71</v>
      </c>
      <c r="F154" s="130"/>
      <c r="G154" s="130"/>
      <c r="H154" s="130"/>
      <c r="I154" s="130"/>
      <c r="J154" s="130"/>
      <c r="K154" s="130"/>
      <c r="L154" s="130"/>
      <c r="M154" s="27"/>
      <c r="N154" s="27"/>
      <c r="O154" s="44"/>
    </row>
    <row r="155" spans="2:15" x14ac:dyDescent="0.25">
      <c r="B155" s="49"/>
      <c r="C155" s="27"/>
      <c r="D155" s="27"/>
      <c r="E155" s="5"/>
      <c r="F155" s="131" t="s">
        <v>33</v>
      </c>
      <c r="G155" s="131"/>
      <c r="H155" s="131"/>
      <c r="I155" s="131"/>
      <c r="J155" s="131"/>
      <c r="K155" s="131"/>
      <c r="L155" s="5"/>
      <c r="M155" s="27"/>
      <c r="N155" s="27"/>
      <c r="O155" s="44"/>
    </row>
    <row r="156" spans="2:15" x14ac:dyDescent="0.25">
      <c r="B156" s="59"/>
      <c r="C156" s="60"/>
      <c r="D156" s="60"/>
      <c r="E156" s="60"/>
      <c r="F156" s="19" t="s">
        <v>25</v>
      </c>
      <c r="G156" s="19" t="s">
        <v>18</v>
      </c>
      <c r="H156" s="19" t="s">
        <v>20</v>
      </c>
      <c r="I156" s="19" t="s">
        <v>7</v>
      </c>
      <c r="J156" s="19" t="s">
        <v>24</v>
      </c>
      <c r="K156" s="19" t="s">
        <v>3</v>
      </c>
      <c r="L156" s="60"/>
      <c r="M156" s="60"/>
      <c r="N156" s="60"/>
      <c r="O156" s="61"/>
    </row>
    <row r="157" spans="2:15" x14ac:dyDescent="0.25">
      <c r="B157" s="59"/>
      <c r="C157" s="60"/>
      <c r="D157" s="60"/>
      <c r="E157" s="60"/>
      <c r="F157" s="30" t="s">
        <v>26</v>
      </c>
      <c r="G157" s="23">
        <f>+I157/H157</f>
        <v>0</v>
      </c>
      <c r="H157" s="82">
        <v>60.20597799999998</v>
      </c>
      <c r="I157" s="82">
        <v>0</v>
      </c>
      <c r="J157" s="30">
        <v>150</v>
      </c>
      <c r="K157" s="23">
        <f>+J157/J$161</f>
        <v>0.55970149253731338</v>
      </c>
      <c r="L157" s="60"/>
      <c r="M157" s="60"/>
      <c r="N157" s="60"/>
      <c r="O157" s="61"/>
    </row>
    <row r="158" spans="2:15" x14ac:dyDescent="0.25">
      <c r="B158" s="59"/>
      <c r="C158" s="60"/>
      <c r="D158" s="60"/>
      <c r="E158" s="60"/>
      <c r="F158" s="30" t="s">
        <v>27</v>
      </c>
      <c r="G158" s="23">
        <f t="shared" ref="G158:G161" si="25">+I158/H158</f>
        <v>0.16820535248170651</v>
      </c>
      <c r="H158" s="82">
        <v>221.94665299999991</v>
      </c>
      <c r="I158" s="82">
        <v>37.33261499999999</v>
      </c>
      <c r="J158" s="30">
        <v>68</v>
      </c>
      <c r="K158" s="23">
        <f t="shared" ref="K158:K160" si="26">+J158/J$161</f>
        <v>0.2537313432835821</v>
      </c>
      <c r="L158" s="60"/>
      <c r="M158" s="60"/>
      <c r="N158" s="60"/>
      <c r="O158" s="61"/>
    </row>
    <row r="159" spans="2:15" x14ac:dyDescent="0.25">
      <c r="B159" s="59"/>
      <c r="C159" s="60"/>
      <c r="D159" s="60"/>
      <c r="E159" s="60"/>
      <c r="F159" s="30" t="s">
        <v>28</v>
      </c>
      <c r="G159" s="23">
        <f t="shared" si="25"/>
        <v>0.66820243838985172</v>
      </c>
      <c r="H159" s="82">
        <v>17.412310000000002</v>
      </c>
      <c r="I159" s="82">
        <v>11.634948</v>
      </c>
      <c r="J159" s="30">
        <v>25</v>
      </c>
      <c r="K159" s="23">
        <f t="shared" si="26"/>
        <v>9.3283582089552244E-2</v>
      </c>
      <c r="L159" s="60"/>
      <c r="M159" s="60"/>
      <c r="N159" s="60"/>
      <c r="O159" s="61"/>
    </row>
    <row r="160" spans="2:15" x14ac:dyDescent="0.25">
      <c r="B160" s="59"/>
      <c r="C160" s="60"/>
      <c r="D160" s="60"/>
      <c r="E160" s="60"/>
      <c r="F160" s="30" t="s">
        <v>29</v>
      </c>
      <c r="G160" s="23">
        <f t="shared" si="25"/>
        <v>0.99670747329015374</v>
      </c>
      <c r="H160" s="82">
        <v>1.6097059999999999</v>
      </c>
      <c r="I160" s="82">
        <v>1.604406</v>
      </c>
      <c r="J160" s="30">
        <v>25</v>
      </c>
      <c r="K160" s="23">
        <f t="shared" si="26"/>
        <v>9.3283582089552244E-2</v>
      </c>
      <c r="L160" s="60"/>
      <c r="M160" s="60"/>
      <c r="N160" s="60"/>
      <c r="O160" s="61"/>
    </row>
    <row r="161" spans="2:15" x14ac:dyDescent="0.25">
      <c r="B161" s="59"/>
      <c r="C161" s="60"/>
      <c r="D161" s="60"/>
      <c r="E161" s="60"/>
      <c r="F161" s="31" t="s">
        <v>0</v>
      </c>
      <c r="G161" s="22">
        <f t="shared" si="25"/>
        <v>0.16791575753054674</v>
      </c>
      <c r="H161" s="43">
        <f t="shared" ref="H161:J161" si="27">SUM(H157:H160)</f>
        <v>301.17464699999988</v>
      </c>
      <c r="I161" s="43">
        <f t="shared" si="27"/>
        <v>50.571968999999989</v>
      </c>
      <c r="J161" s="31">
        <f t="shared" si="27"/>
        <v>268</v>
      </c>
      <c r="K161" s="22">
        <f>SUM(K157:K160)</f>
        <v>1</v>
      </c>
      <c r="L161" s="60"/>
      <c r="M161" s="60"/>
      <c r="N161" s="60"/>
      <c r="O161" s="61"/>
    </row>
    <row r="162" spans="2:15" x14ac:dyDescent="0.25">
      <c r="B162" s="59"/>
      <c r="C162" s="60"/>
      <c r="D162" s="58"/>
      <c r="E162" s="57"/>
      <c r="F162" s="119" t="s">
        <v>88</v>
      </c>
      <c r="G162" s="119"/>
      <c r="H162" s="119"/>
      <c r="I162" s="119"/>
      <c r="J162" s="119"/>
      <c r="K162" s="119"/>
      <c r="L162" s="57"/>
      <c r="M162" s="58"/>
      <c r="N162" s="60"/>
      <c r="O162" s="61"/>
    </row>
    <row r="163" spans="2:15" x14ac:dyDescent="0.25">
      <c r="B163" s="59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/>
    </row>
    <row r="164" spans="2:15" x14ac:dyDescent="0.25"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5"/>
    </row>
    <row r="165" spans="2:15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</row>
    <row r="166" spans="2:15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</row>
    <row r="167" spans="2:15" x14ac:dyDescent="0.25">
      <c r="B167" s="75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7"/>
    </row>
    <row r="168" spans="2:15" x14ac:dyDescent="0.25">
      <c r="B168" s="49"/>
      <c r="C168" s="133" t="s">
        <v>31</v>
      </c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50"/>
    </row>
    <row r="169" spans="2:15" x14ac:dyDescent="0.25">
      <c r="B169" s="49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51"/>
    </row>
    <row r="170" spans="2:15" ht="15" customHeight="1" x14ac:dyDescent="0.25">
      <c r="B170" s="49"/>
      <c r="C170" s="120" t="str">
        <f>+CONCATENATE("El avance del presupuesto de los Gobiernos Locales en esta región para proyectos productivos se encuentra al " &amp; FIXED(K176*100,1) &amp; "%, mientras que para los proyectos del tipo social se registra un avance del " &amp; FIXED(K177*100,1) &amp;"% al ",B214," del 2017. Cabe resaltar que estos dos tipos de proyectos absorben el " &amp; FIXED(SUM(I176:I177)*100,1) &amp; "% del presupuesto total de los Gobiernos Locales en esta región.")</f>
        <v>El avance del presupuesto de los Gobiernos Locales en esta región para proyectos productivos se encuentra al 28.5%, mientras que para los proyectos del tipo social se registra un avance del 32.8% al 18 de junio del 2017. Cabe resaltar que estos dos tipos de proyectos absorben el 91.9% del presupuesto total de los Gobiernos Locales en esta región.</v>
      </c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51"/>
    </row>
    <row r="171" spans="2:15" x14ac:dyDescent="0.25">
      <c r="B171" s="4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44"/>
    </row>
    <row r="172" spans="2:15" x14ac:dyDescent="0.25">
      <c r="B172" s="49"/>
      <c r="C172" s="27"/>
      <c r="D172" s="27"/>
      <c r="E172" s="5"/>
      <c r="F172" s="5"/>
      <c r="G172" s="5"/>
      <c r="H172" s="5"/>
      <c r="I172" s="5"/>
      <c r="J172" s="5"/>
      <c r="K172" s="5"/>
      <c r="L172" s="5"/>
      <c r="M172" s="27"/>
      <c r="N172" s="27"/>
      <c r="O172" s="44"/>
    </row>
    <row r="173" spans="2:15" x14ac:dyDescent="0.25">
      <c r="B173" s="49"/>
      <c r="C173" s="27"/>
      <c r="D173" s="27"/>
      <c r="E173" s="134" t="s">
        <v>64</v>
      </c>
      <c r="F173" s="134"/>
      <c r="G173" s="134"/>
      <c r="H173" s="134"/>
      <c r="I173" s="134"/>
      <c r="J173" s="134"/>
      <c r="K173" s="134"/>
      <c r="L173" s="134"/>
      <c r="M173" s="27"/>
      <c r="N173" s="27"/>
      <c r="O173" s="44"/>
    </row>
    <row r="174" spans="2:15" x14ac:dyDescent="0.25">
      <c r="B174" s="49"/>
      <c r="C174" s="27"/>
      <c r="D174" s="27"/>
      <c r="E174" s="5"/>
      <c r="F174" s="131" t="s">
        <v>1</v>
      </c>
      <c r="G174" s="131"/>
      <c r="H174" s="131"/>
      <c r="I174" s="131"/>
      <c r="J174" s="131"/>
      <c r="K174" s="131"/>
      <c r="L174" s="5"/>
      <c r="M174" s="27"/>
      <c r="N174" s="27"/>
      <c r="O174" s="44"/>
    </row>
    <row r="175" spans="2:15" x14ac:dyDescent="0.25">
      <c r="B175" s="49"/>
      <c r="C175" s="27"/>
      <c r="D175" s="27"/>
      <c r="E175" s="5"/>
      <c r="F175" s="132" t="s">
        <v>32</v>
      </c>
      <c r="G175" s="132"/>
      <c r="H175" s="19" t="s">
        <v>6</v>
      </c>
      <c r="I175" s="19" t="s">
        <v>16</v>
      </c>
      <c r="J175" s="19" t="s">
        <v>17</v>
      </c>
      <c r="K175" s="19" t="s">
        <v>18</v>
      </c>
      <c r="L175" s="5"/>
      <c r="M175" s="27"/>
      <c r="N175" s="27"/>
      <c r="O175" s="44"/>
    </row>
    <row r="176" spans="2:15" x14ac:dyDescent="0.25">
      <c r="B176" s="59"/>
      <c r="C176" s="60"/>
      <c r="D176" s="60"/>
      <c r="E176" s="57"/>
      <c r="F176" s="20" t="s">
        <v>13</v>
      </c>
      <c r="G176" s="11"/>
      <c r="H176" s="100">
        <v>204.62272799999997</v>
      </c>
      <c r="I176" s="23">
        <f>+H176/H$180</f>
        <v>0.40965627980019759</v>
      </c>
      <c r="J176" s="82">
        <v>58.292353000000006</v>
      </c>
      <c r="K176" s="23">
        <f>+J176/H176</f>
        <v>0.28487721559454537</v>
      </c>
      <c r="L176" s="57"/>
      <c r="M176" s="60"/>
      <c r="N176" s="60"/>
      <c r="O176" s="61"/>
    </row>
    <row r="177" spans="2:15" x14ac:dyDescent="0.25">
      <c r="B177" s="59"/>
      <c r="C177" s="60"/>
      <c r="D177" s="60"/>
      <c r="E177" s="57"/>
      <c r="F177" s="20" t="s">
        <v>14</v>
      </c>
      <c r="G177" s="11"/>
      <c r="H177" s="82">
        <v>254.26487399999999</v>
      </c>
      <c r="I177" s="23">
        <f>+H177/H$180</f>
        <v>0.50904023900368489</v>
      </c>
      <c r="J177" s="82">
        <v>83.516174000000007</v>
      </c>
      <c r="K177" s="23">
        <f t="shared" ref="K177:K180" si="28">+J177/H177</f>
        <v>0.32846131156913166</v>
      </c>
      <c r="L177" s="57"/>
      <c r="M177" s="60"/>
      <c r="N177" s="60"/>
      <c r="O177" s="61"/>
    </row>
    <row r="178" spans="2:15" x14ac:dyDescent="0.25">
      <c r="B178" s="59"/>
      <c r="C178" s="60"/>
      <c r="D178" s="60"/>
      <c r="E178" s="57"/>
      <c r="F178" s="20" t="s">
        <v>23</v>
      </c>
      <c r="G178" s="11"/>
      <c r="H178" s="82">
        <v>10.156351000000001</v>
      </c>
      <c r="I178" s="23">
        <f t="shared" ref="I178:I179" si="29">+H178/H$180</f>
        <v>2.0333093042357531E-2</v>
      </c>
      <c r="J178" s="82">
        <v>2.7378079999999998</v>
      </c>
      <c r="K178" s="23">
        <f t="shared" si="28"/>
        <v>0.26956610696105321</v>
      </c>
      <c r="L178" s="57"/>
      <c r="M178" s="60"/>
      <c r="N178" s="60"/>
      <c r="O178" s="61"/>
    </row>
    <row r="179" spans="2:15" x14ac:dyDescent="0.25">
      <c r="B179" s="59"/>
      <c r="C179" s="60"/>
      <c r="D179" s="60"/>
      <c r="E179" s="57"/>
      <c r="F179" s="20" t="s">
        <v>15</v>
      </c>
      <c r="G179" s="11"/>
      <c r="H179" s="82">
        <v>30.454622000000001</v>
      </c>
      <c r="I179" s="23">
        <f t="shared" si="29"/>
        <v>6.0970388153760005E-2</v>
      </c>
      <c r="J179" s="82">
        <v>10.402597999999999</v>
      </c>
      <c r="K179" s="23">
        <f t="shared" si="28"/>
        <v>0.34157698624530619</v>
      </c>
      <c r="L179" s="57"/>
      <c r="M179" s="60"/>
      <c r="N179" s="60"/>
      <c r="O179" s="61"/>
    </row>
    <row r="180" spans="2:15" x14ac:dyDescent="0.25">
      <c r="B180" s="59"/>
      <c r="C180" s="60"/>
      <c r="D180" s="60"/>
      <c r="E180" s="57"/>
      <c r="F180" s="21" t="s">
        <v>0</v>
      </c>
      <c r="G180" s="13"/>
      <c r="H180" s="43">
        <f>SUM(H176:H179)</f>
        <v>499.49857499999996</v>
      </c>
      <c r="I180" s="22">
        <f>SUM(I176:I179)</f>
        <v>1</v>
      </c>
      <c r="J180" s="43">
        <f>SUM(J176:J179)</f>
        <v>154.94893300000004</v>
      </c>
      <c r="K180" s="22">
        <f t="shared" si="28"/>
        <v>0.31020895905458801</v>
      </c>
      <c r="L180" s="57"/>
      <c r="M180" s="60"/>
      <c r="N180" s="60"/>
      <c r="O180" s="61"/>
    </row>
    <row r="181" spans="2:15" x14ac:dyDescent="0.25">
      <c r="B181" s="59"/>
      <c r="C181" s="60"/>
      <c r="D181" s="58"/>
      <c r="E181" s="57"/>
      <c r="F181" s="119" t="s">
        <v>88</v>
      </c>
      <c r="G181" s="119"/>
      <c r="H181" s="119"/>
      <c r="I181" s="119"/>
      <c r="J181" s="119"/>
      <c r="K181" s="119"/>
      <c r="L181" s="57"/>
      <c r="M181" s="58"/>
      <c r="N181" s="60"/>
      <c r="O181" s="61"/>
    </row>
    <row r="182" spans="2:15" x14ac:dyDescent="0.25">
      <c r="B182" s="59"/>
      <c r="C182" s="60"/>
      <c r="D182" s="60"/>
      <c r="E182" s="57"/>
      <c r="F182" s="57"/>
      <c r="G182" s="57"/>
      <c r="H182" s="57"/>
      <c r="I182" s="57"/>
      <c r="J182" s="57"/>
      <c r="K182" s="57"/>
      <c r="L182" s="57"/>
      <c r="M182" s="60"/>
      <c r="N182" s="60"/>
      <c r="O182" s="61"/>
    </row>
    <row r="183" spans="2:15" ht="15" customHeight="1" x14ac:dyDescent="0.25">
      <c r="B183" s="49"/>
      <c r="C183" s="120" t="str">
        <f>+CONCATENATE( "El gasto de los Gobiernos Locales en conjunto en el sector " &amp; TEXT(F189,20) &amp; " cuenta con el mayor presupuesto en esta región, con un nivel de ejecución del " &amp; FIXED(K189*100,1) &amp; "%, del mismo modo para proyectos " &amp; TEXT(F190,20)&amp; " se tiene un nivel de avance de " &amp; FIXED(K190*100,1) &amp; "%. Cabe destacar que solo estos dos sectores concentran el " &amp; FIXED(SUM(I189:I190)*100,1) &amp; "% del presupuesto de esta región. ")</f>
        <v xml:space="preserve">El gasto de los Gobiernos Locales en conjunto en el sector SANEAMIENTO cuenta con el mayor presupuesto en esta región, con un nivel de ejecución del 31.6%, del mismo modo para proyectos TRANSPORTE se tiene un nivel de avance de 29.7%. Cabe destacar que solo estos dos sectores concentran el 61.5% del presupuesto de esta región. </v>
      </c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44"/>
    </row>
    <row r="184" spans="2:15" x14ac:dyDescent="0.25">
      <c r="B184" s="4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44"/>
    </row>
    <row r="185" spans="2:15" x14ac:dyDescent="0.25">
      <c r="B185" s="49"/>
      <c r="C185" s="27"/>
      <c r="D185" s="5"/>
      <c r="E185" s="5"/>
      <c r="F185" s="5"/>
      <c r="G185" s="5"/>
      <c r="H185" s="27"/>
      <c r="I185" s="27"/>
      <c r="J185" s="27"/>
      <c r="K185" s="27"/>
      <c r="L185" s="27"/>
      <c r="M185" s="27"/>
      <c r="N185" s="27"/>
      <c r="O185" s="44"/>
    </row>
    <row r="186" spans="2:15" x14ac:dyDescent="0.25">
      <c r="B186" s="49"/>
      <c r="C186" s="27"/>
      <c r="D186" s="5"/>
      <c r="E186" s="130" t="s">
        <v>67</v>
      </c>
      <c r="F186" s="130"/>
      <c r="G186" s="130"/>
      <c r="H186" s="130"/>
      <c r="I186" s="130"/>
      <c r="J186" s="130"/>
      <c r="K186" s="130"/>
      <c r="L186" s="130"/>
      <c r="M186" s="27"/>
      <c r="N186" s="27"/>
      <c r="O186" s="44"/>
    </row>
    <row r="187" spans="2:15" x14ac:dyDescent="0.25">
      <c r="B187" s="49"/>
      <c r="C187" s="27"/>
      <c r="D187" s="5"/>
      <c r="E187" s="5"/>
      <c r="F187" s="131" t="s">
        <v>1</v>
      </c>
      <c r="G187" s="131"/>
      <c r="H187" s="131"/>
      <c r="I187" s="131"/>
      <c r="J187" s="131"/>
      <c r="K187" s="131"/>
      <c r="L187" s="5"/>
      <c r="M187" s="27"/>
      <c r="N187" s="27"/>
      <c r="O187" s="44"/>
    </row>
    <row r="188" spans="2:15" x14ac:dyDescent="0.25">
      <c r="B188" s="49"/>
      <c r="C188" s="27"/>
      <c r="D188" s="5"/>
      <c r="E188" s="27"/>
      <c r="F188" s="132" t="s">
        <v>22</v>
      </c>
      <c r="G188" s="132"/>
      <c r="H188" s="19" t="s">
        <v>20</v>
      </c>
      <c r="I188" s="19" t="s">
        <v>3</v>
      </c>
      <c r="J188" s="19" t="s">
        <v>21</v>
      </c>
      <c r="K188" s="19" t="s">
        <v>18</v>
      </c>
      <c r="L188" s="5"/>
      <c r="M188" s="27"/>
      <c r="N188" s="27"/>
      <c r="O188" s="44"/>
    </row>
    <row r="189" spans="2:15" x14ac:dyDescent="0.25">
      <c r="B189" s="59"/>
      <c r="C189" s="60"/>
      <c r="D189" s="57"/>
      <c r="E189" s="60"/>
      <c r="F189" s="20" t="s">
        <v>49</v>
      </c>
      <c r="G189" s="25"/>
      <c r="H189" s="82">
        <v>178.95489599999999</v>
      </c>
      <c r="I189" s="23">
        <f>+H189/H$197</f>
        <v>0.35826908214903319</v>
      </c>
      <c r="J189" s="82">
        <v>56.569113999999999</v>
      </c>
      <c r="K189" s="23">
        <f>+J189/H189</f>
        <v>0.31610822204048555</v>
      </c>
      <c r="L189" s="57"/>
      <c r="M189" s="60"/>
      <c r="N189" s="60"/>
      <c r="O189" s="61"/>
    </row>
    <row r="190" spans="2:15" x14ac:dyDescent="0.25">
      <c r="B190" s="59"/>
      <c r="C190" s="60"/>
      <c r="D190" s="57"/>
      <c r="E190" s="60"/>
      <c r="F190" s="20" t="s">
        <v>48</v>
      </c>
      <c r="G190" s="25"/>
      <c r="H190" s="82">
        <v>128.42557400000001</v>
      </c>
      <c r="I190" s="23">
        <f t="shared" ref="I190:I196" si="30">+H190/H$197</f>
        <v>0.25710898975037122</v>
      </c>
      <c r="J190" s="82">
        <v>38.118234000000001</v>
      </c>
      <c r="K190" s="23">
        <f t="shared" ref="K190:K192" si="31">+J190/H190</f>
        <v>0.29681186396721887</v>
      </c>
      <c r="L190" s="57"/>
      <c r="M190" s="60"/>
      <c r="N190" s="60"/>
      <c r="O190" s="61"/>
    </row>
    <row r="191" spans="2:15" x14ac:dyDescent="0.25">
      <c r="B191" s="59"/>
      <c r="C191" s="60"/>
      <c r="D191" s="57"/>
      <c r="E191" s="60"/>
      <c r="F191" s="20" t="s">
        <v>50</v>
      </c>
      <c r="G191" s="25"/>
      <c r="H191" s="82">
        <v>41.446010999999999</v>
      </c>
      <c r="I191" s="23">
        <f t="shared" si="30"/>
        <v>8.2975233713129218E-2</v>
      </c>
      <c r="J191" s="82">
        <v>16.539141999999998</v>
      </c>
      <c r="K191" s="23">
        <f t="shared" si="31"/>
        <v>0.3990526856734174</v>
      </c>
      <c r="L191" s="57"/>
      <c r="M191" s="60"/>
      <c r="N191" s="60"/>
      <c r="O191" s="61"/>
    </row>
    <row r="192" spans="2:15" x14ac:dyDescent="0.25">
      <c r="B192" s="59"/>
      <c r="C192" s="60"/>
      <c r="D192" s="57"/>
      <c r="E192" s="60"/>
      <c r="F192" s="20" t="s">
        <v>52</v>
      </c>
      <c r="G192" s="25"/>
      <c r="H192" s="82">
        <v>30.454622000000001</v>
      </c>
      <c r="I192" s="23">
        <f t="shared" si="30"/>
        <v>6.0970388153760005E-2</v>
      </c>
      <c r="J192" s="82">
        <v>10.402597999999999</v>
      </c>
      <c r="K192" s="23">
        <f t="shared" si="31"/>
        <v>0.34157698624530619</v>
      </c>
      <c r="L192" s="57"/>
      <c r="M192" s="60"/>
      <c r="N192" s="60"/>
      <c r="O192" s="61"/>
    </row>
    <row r="193" spans="2:15" x14ac:dyDescent="0.25">
      <c r="B193" s="59"/>
      <c r="C193" s="60"/>
      <c r="D193" s="57"/>
      <c r="E193" s="60"/>
      <c r="F193" s="20" t="s">
        <v>51</v>
      </c>
      <c r="G193" s="25"/>
      <c r="H193" s="82">
        <v>29.435466999999999</v>
      </c>
      <c r="I193" s="23">
        <f t="shared" si="30"/>
        <v>5.8930031982573725E-2</v>
      </c>
      <c r="J193" s="82">
        <v>6.5882170000000002</v>
      </c>
      <c r="K193" s="23">
        <f>+J193/H193</f>
        <v>0.22381900718612688</v>
      </c>
      <c r="L193" s="57"/>
      <c r="M193" s="60"/>
      <c r="N193" s="60"/>
      <c r="O193" s="61"/>
    </row>
    <row r="194" spans="2:15" x14ac:dyDescent="0.25">
      <c r="B194" s="59"/>
      <c r="C194" s="60"/>
      <c r="D194" s="57"/>
      <c r="E194" s="60"/>
      <c r="F194" s="20" t="s">
        <v>77</v>
      </c>
      <c r="G194" s="25"/>
      <c r="H194" s="82">
        <v>21.373889999999999</v>
      </c>
      <c r="I194" s="23">
        <f t="shared" si="30"/>
        <v>4.2790692646120163E-2</v>
      </c>
      <c r="J194" s="82">
        <v>5.7723430000000002</v>
      </c>
      <c r="K194" s="23">
        <f t="shared" ref="K194:K197" si="32">+J194/H194</f>
        <v>0.27006515893924787</v>
      </c>
      <c r="L194" s="57"/>
      <c r="M194" s="60"/>
      <c r="N194" s="60"/>
      <c r="O194" s="61"/>
    </row>
    <row r="195" spans="2:15" x14ac:dyDescent="0.25">
      <c r="B195" s="59"/>
      <c r="C195" s="60"/>
      <c r="D195" s="57"/>
      <c r="E195" s="60"/>
      <c r="F195" s="20" t="s">
        <v>90</v>
      </c>
      <c r="G195" s="25"/>
      <c r="H195" s="82">
        <v>19.187158</v>
      </c>
      <c r="I195" s="23">
        <f t="shared" si="30"/>
        <v>3.8412838314904107E-2</v>
      </c>
      <c r="J195" s="82">
        <v>9.1696380000000008</v>
      </c>
      <c r="K195" s="23">
        <f t="shared" si="32"/>
        <v>0.47790496122458576</v>
      </c>
      <c r="L195" s="57"/>
      <c r="M195" s="60"/>
      <c r="N195" s="60"/>
      <c r="O195" s="61"/>
    </row>
    <row r="196" spans="2:15" x14ac:dyDescent="0.25">
      <c r="B196" s="59"/>
      <c r="C196" s="60"/>
      <c r="D196" s="57"/>
      <c r="E196" s="60"/>
      <c r="F196" s="20" t="s">
        <v>53</v>
      </c>
      <c r="G196" s="25"/>
      <c r="H196" s="82">
        <f>+H180-SUM(H189:H195)</f>
        <v>50.220956999999885</v>
      </c>
      <c r="I196" s="23">
        <f t="shared" si="30"/>
        <v>0.10054274329010826</v>
      </c>
      <c r="J196" s="82">
        <f>+J180-SUM(J189:J195)</f>
        <v>11.789647000000031</v>
      </c>
      <c r="K196" s="23">
        <f t="shared" si="32"/>
        <v>0.23475552248038717</v>
      </c>
      <c r="L196" s="57"/>
      <c r="M196" s="60"/>
      <c r="N196" s="60"/>
      <c r="O196" s="61"/>
    </row>
    <row r="197" spans="2:15" x14ac:dyDescent="0.25">
      <c r="B197" s="59"/>
      <c r="C197" s="60"/>
      <c r="D197" s="57"/>
      <c r="E197" s="60"/>
      <c r="F197" s="21" t="s">
        <v>0</v>
      </c>
      <c r="G197" s="26"/>
      <c r="H197" s="43">
        <f>SUM(H189:H196)</f>
        <v>499.49857499999996</v>
      </c>
      <c r="I197" s="22">
        <f>SUM(I189:I196)</f>
        <v>0.99999999999999978</v>
      </c>
      <c r="J197" s="43">
        <f>SUM(J189:J196)</f>
        <v>154.94893300000004</v>
      </c>
      <c r="K197" s="22">
        <f t="shared" si="32"/>
        <v>0.31020895905458801</v>
      </c>
      <c r="L197" s="57"/>
      <c r="M197" s="60"/>
      <c r="N197" s="60"/>
      <c r="O197" s="61"/>
    </row>
    <row r="198" spans="2:15" x14ac:dyDescent="0.25">
      <c r="B198" s="59"/>
      <c r="C198" s="60"/>
      <c r="D198" s="58"/>
      <c r="E198" s="57"/>
      <c r="F198" s="119" t="s">
        <v>88</v>
      </c>
      <c r="G198" s="119"/>
      <c r="H198" s="119"/>
      <c r="I198" s="119"/>
      <c r="J198" s="119"/>
      <c r="K198" s="119"/>
      <c r="L198" s="57"/>
      <c r="M198" s="58"/>
      <c r="N198" s="60"/>
      <c r="O198" s="61"/>
    </row>
    <row r="199" spans="2:15" x14ac:dyDescent="0.25">
      <c r="B199" s="49"/>
      <c r="C199" s="27"/>
      <c r="D199" s="5"/>
      <c r="E199" s="5"/>
      <c r="F199" s="70"/>
      <c r="G199" s="70"/>
      <c r="H199" s="5"/>
      <c r="I199" s="5"/>
      <c r="J199" s="5"/>
      <c r="K199" s="5"/>
      <c r="L199" s="5"/>
      <c r="M199" s="27"/>
      <c r="N199" s="27"/>
      <c r="O199" s="44"/>
    </row>
    <row r="200" spans="2:15" ht="15" customHeight="1" x14ac:dyDescent="0.25">
      <c r="B200" s="49"/>
      <c r="C200" s="120" t="str">
        <f>+CONCATENATE("Al ",B214,"  de los " &amp; FIXED(J210,0)  &amp; "  proyectos presupuestados para el 2018, " &amp; FIXED(J206,0) &amp; " no cuentan con ningún avance en ejecución del gasto, mientras que " &amp; FIXED(J207,0) &amp; " (" &amp; FIXED(K207*100,1) &amp; "% de proyectos) no superan el 50,0% de ejecución, " &amp; FIXED(J208,0) &amp; " proyectos (" &amp; FIXED(K208*100,1) &amp; "% del total) tienen un nivel de ejecución mayor al 50,0% pero no culminan al 100% y " &amp; FIXED(J209,0) &amp; " proyectos por S/ " &amp; FIXED(I209,1) &amp; " millones se han ejecutado al 100,0%.")</f>
        <v>Al 18 de junio  de los 1,150  proyectos presupuestados para el 2018, 458 no cuentan con ningún avance en ejecución del gasto, mientras que 267 (23.2% de proyectos) no superan el 50,0% de ejecución, 234 proyectos (20.3% del total) tienen un nivel de ejecución mayor al 50,0% pero no culminan al 100% y 191 proyectos por S/ 19.2 millones se han ejecutado al 100,0%.</v>
      </c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44"/>
    </row>
    <row r="201" spans="2:15" x14ac:dyDescent="0.25">
      <c r="B201" s="4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44"/>
    </row>
    <row r="202" spans="2:15" x14ac:dyDescent="0.25">
      <c r="B202" s="49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44"/>
    </row>
    <row r="203" spans="2:15" x14ac:dyDescent="0.25">
      <c r="B203" s="49"/>
      <c r="C203" s="27"/>
      <c r="D203" s="27"/>
      <c r="E203" s="130" t="s">
        <v>70</v>
      </c>
      <c r="F203" s="130"/>
      <c r="G203" s="130"/>
      <c r="H203" s="130"/>
      <c r="I203" s="130"/>
      <c r="J203" s="130"/>
      <c r="K203" s="130"/>
      <c r="L203" s="130"/>
      <c r="M203" s="27"/>
      <c r="N203" s="27"/>
      <c r="O203" s="44"/>
    </row>
    <row r="204" spans="2:15" x14ac:dyDescent="0.25">
      <c r="B204" s="49"/>
      <c r="C204" s="27"/>
      <c r="D204" s="27"/>
      <c r="E204" s="5"/>
      <c r="F204" s="131" t="s">
        <v>33</v>
      </c>
      <c r="G204" s="131"/>
      <c r="H204" s="131"/>
      <c r="I204" s="131"/>
      <c r="J204" s="131"/>
      <c r="K204" s="131"/>
      <c r="L204" s="5"/>
      <c r="M204" s="27"/>
      <c r="N204" s="27"/>
      <c r="O204" s="44"/>
    </row>
    <row r="205" spans="2:15" x14ac:dyDescent="0.25">
      <c r="B205" s="49"/>
      <c r="C205" s="27"/>
      <c r="D205" s="27"/>
      <c r="E205" s="27"/>
      <c r="F205" s="19" t="s">
        <v>25</v>
      </c>
      <c r="G205" s="19" t="s">
        <v>18</v>
      </c>
      <c r="H205" s="19" t="s">
        <v>20</v>
      </c>
      <c r="I205" s="19" t="s">
        <v>7</v>
      </c>
      <c r="J205" s="19" t="s">
        <v>24</v>
      </c>
      <c r="K205" s="19" t="s">
        <v>3</v>
      </c>
      <c r="L205" s="27"/>
      <c r="M205" s="27"/>
      <c r="N205" s="27"/>
      <c r="O205" s="44"/>
    </row>
    <row r="206" spans="2:15" x14ac:dyDescent="0.25">
      <c r="B206" s="59"/>
      <c r="C206" s="60"/>
      <c r="D206" s="60"/>
      <c r="E206" s="60"/>
      <c r="F206" s="30" t="s">
        <v>26</v>
      </c>
      <c r="G206" s="23">
        <f>+I206/H206</f>
        <v>0</v>
      </c>
      <c r="H206" s="82">
        <v>139.96138099999993</v>
      </c>
      <c r="I206" s="82">
        <v>0</v>
      </c>
      <c r="J206" s="30">
        <v>458</v>
      </c>
      <c r="K206" s="23">
        <f>+J206/J$210</f>
        <v>0.39826086956521739</v>
      </c>
      <c r="L206" s="60"/>
      <c r="M206" s="60"/>
      <c r="N206" s="60"/>
      <c r="O206" s="61"/>
    </row>
    <row r="207" spans="2:15" x14ac:dyDescent="0.25">
      <c r="B207" s="59"/>
      <c r="C207" s="60"/>
      <c r="D207" s="60"/>
      <c r="E207" s="60"/>
      <c r="F207" s="30" t="s">
        <v>27</v>
      </c>
      <c r="G207" s="23">
        <f t="shared" ref="G207:G210" si="33">+I207/H207</f>
        <v>0.21591608935475218</v>
      </c>
      <c r="H207" s="82">
        <v>210.58734499999994</v>
      </c>
      <c r="I207" s="82">
        <v>45.469196000000011</v>
      </c>
      <c r="J207" s="30">
        <v>267</v>
      </c>
      <c r="K207" s="23">
        <f t="shared" ref="K207:K209" si="34">+J207/J$210</f>
        <v>0.23217391304347826</v>
      </c>
      <c r="L207" s="60"/>
      <c r="M207" s="60"/>
      <c r="N207" s="60"/>
      <c r="O207" s="61"/>
    </row>
    <row r="208" spans="2:15" x14ac:dyDescent="0.25">
      <c r="B208" s="59"/>
      <c r="C208" s="60"/>
      <c r="D208" s="60"/>
      <c r="E208" s="60"/>
      <c r="F208" s="30" t="s">
        <v>28</v>
      </c>
      <c r="G208" s="23">
        <f t="shared" si="33"/>
        <v>0.69600328630361397</v>
      </c>
      <c r="H208" s="82">
        <v>129.64596399999999</v>
      </c>
      <c r="I208" s="82">
        <v>90.234017000000023</v>
      </c>
      <c r="J208" s="30">
        <v>234</v>
      </c>
      <c r="K208" s="23">
        <f t="shared" si="34"/>
        <v>0.20347826086956522</v>
      </c>
      <c r="L208" s="60"/>
      <c r="M208" s="60"/>
      <c r="N208" s="60"/>
      <c r="O208" s="61"/>
    </row>
    <row r="209" spans="2:15" x14ac:dyDescent="0.25">
      <c r="B209" s="59"/>
      <c r="C209" s="60"/>
      <c r="D209" s="60"/>
      <c r="E209" s="60"/>
      <c r="F209" s="30" t="s">
        <v>29</v>
      </c>
      <c r="G209" s="23">
        <f t="shared" si="33"/>
        <v>0.99698749759439576</v>
      </c>
      <c r="H209" s="82">
        <v>19.303885000000008</v>
      </c>
      <c r="I209" s="82">
        <v>19.245732</v>
      </c>
      <c r="J209" s="30">
        <v>191</v>
      </c>
      <c r="K209" s="23">
        <f t="shared" si="34"/>
        <v>0.16608695652173913</v>
      </c>
      <c r="L209" s="60"/>
      <c r="M209" s="60"/>
      <c r="N209" s="60"/>
      <c r="O209" s="61"/>
    </row>
    <row r="210" spans="2:15" x14ac:dyDescent="0.25">
      <c r="B210" s="59"/>
      <c r="C210" s="60"/>
      <c r="D210" s="60"/>
      <c r="E210" s="60"/>
      <c r="F210" s="45" t="s">
        <v>0</v>
      </c>
      <c r="G210" s="22">
        <f t="shared" si="33"/>
        <v>0.31020898307868061</v>
      </c>
      <c r="H210" s="43">
        <f t="shared" ref="H210:J210" si="35">SUM(H206:H209)</f>
        <v>499.49857499999985</v>
      </c>
      <c r="I210" s="43">
        <f t="shared" si="35"/>
        <v>154.94894500000004</v>
      </c>
      <c r="J210" s="31">
        <f t="shared" si="35"/>
        <v>1150</v>
      </c>
      <c r="K210" s="22">
        <f>SUM(K206:K209)</f>
        <v>1</v>
      </c>
      <c r="L210" s="60"/>
      <c r="M210" s="60"/>
      <c r="N210" s="60"/>
      <c r="O210" s="61"/>
    </row>
    <row r="211" spans="2:15" x14ac:dyDescent="0.25">
      <c r="B211" s="59"/>
      <c r="C211" s="60"/>
      <c r="D211" s="58"/>
      <c r="E211" s="57"/>
      <c r="F211" s="119" t="s">
        <v>88</v>
      </c>
      <c r="G211" s="119"/>
      <c r="H211" s="119"/>
      <c r="I211" s="119"/>
      <c r="J211" s="119"/>
      <c r="K211" s="119"/>
      <c r="L211" s="57"/>
      <c r="M211" s="58"/>
      <c r="N211" s="60"/>
      <c r="O211" s="61"/>
    </row>
    <row r="212" spans="2:15" x14ac:dyDescent="0.25">
      <c r="B212" s="59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1"/>
    </row>
    <row r="213" spans="2:15" x14ac:dyDescent="0.25">
      <c r="B213" s="63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5"/>
    </row>
    <row r="214" spans="2:15" x14ac:dyDescent="0.25">
      <c r="B214" s="101" t="s">
        <v>89</v>
      </c>
    </row>
  </sheetData>
  <mergeCells count="69">
    <mergeCell ref="E21:L21"/>
    <mergeCell ref="C134:N135"/>
    <mergeCell ref="E137:L137"/>
    <mergeCell ref="F138:K138"/>
    <mergeCell ref="F139:G139"/>
    <mergeCell ref="C23:N24"/>
    <mergeCell ref="E26:L26"/>
    <mergeCell ref="F27:K27"/>
    <mergeCell ref="F132:K132"/>
    <mergeCell ref="F28:G28"/>
    <mergeCell ref="F34:K34"/>
    <mergeCell ref="F51:K51"/>
    <mergeCell ref="C53:N54"/>
    <mergeCell ref="E56:L56"/>
    <mergeCell ref="E39:L39"/>
    <mergeCell ref="F40:K40"/>
    <mergeCell ref="B1:O2"/>
    <mergeCell ref="C7:N7"/>
    <mergeCell ref="C9:N10"/>
    <mergeCell ref="E14:F15"/>
    <mergeCell ref="G14:I14"/>
    <mergeCell ref="J14:L14"/>
    <mergeCell ref="E12:L12"/>
    <mergeCell ref="E13:L13"/>
    <mergeCell ref="F41:G41"/>
    <mergeCell ref="C36:N37"/>
    <mergeCell ref="F57:K57"/>
    <mergeCell ref="F64:K64"/>
    <mergeCell ref="C70:N70"/>
    <mergeCell ref="F89:K89"/>
    <mergeCell ref="F90:G90"/>
    <mergeCell ref="C121:N122"/>
    <mergeCell ref="C72:N73"/>
    <mergeCell ref="E75:L75"/>
    <mergeCell ref="F76:K76"/>
    <mergeCell ref="F77:G77"/>
    <mergeCell ref="F83:K83"/>
    <mergeCell ref="F175:G175"/>
    <mergeCell ref="F211:K211"/>
    <mergeCell ref="F181:K181"/>
    <mergeCell ref="C183:N184"/>
    <mergeCell ref="E186:L186"/>
    <mergeCell ref="F187:K187"/>
    <mergeCell ref="F188:G188"/>
    <mergeCell ref="F198:K198"/>
    <mergeCell ref="C200:N201"/>
    <mergeCell ref="E203:L203"/>
    <mergeCell ref="F204:K204"/>
    <mergeCell ref="F162:K162"/>
    <mergeCell ref="C168:N168"/>
    <mergeCell ref="C170:N171"/>
    <mergeCell ref="E173:L173"/>
    <mergeCell ref="F174:K174"/>
    <mergeCell ref="E20:L20"/>
    <mergeCell ref="F149:K149"/>
    <mergeCell ref="C151:N152"/>
    <mergeCell ref="E154:L154"/>
    <mergeCell ref="F155:K155"/>
    <mergeCell ref="E124:L124"/>
    <mergeCell ref="F125:K125"/>
    <mergeCell ref="F126:G126"/>
    <mergeCell ref="F100:K100"/>
    <mergeCell ref="C102:N103"/>
    <mergeCell ref="E105:L105"/>
    <mergeCell ref="F106:K106"/>
    <mergeCell ref="F113:K113"/>
    <mergeCell ref="C119:N119"/>
    <mergeCell ref="C85:N86"/>
    <mergeCell ref="E88:L88"/>
  </mergeCells>
  <conditionalFormatting sqref="I102">
    <cfRule type="cellIs" dxfId="9" priority="2" operator="equal">
      <formula>0</formula>
    </cfRule>
  </conditionalFormatting>
  <conditionalFormatting sqref="I82">
    <cfRule type="cellIs" dxfId="8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4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4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3" t="s">
        <v>117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2:15" ht="15" customHeight="1" x14ac:dyDescent="0.25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x14ac:dyDescent="0.25">
      <c r="B3" s="9" t="str">
        <f>+C7</f>
        <v>1. Ejecución del de proyectos de inversión pública en la Región</v>
      </c>
      <c r="C3" s="5"/>
      <c r="D3" s="5"/>
      <c r="E3" s="5"/>
      <c r="F3" s="5"/>
      <c r="G3" s="9"/>
      <c r="H3" s="5"/>
      <c r="I3" s="5" t="str">
        <f>+C119</f>
        <v>3. Ejecución de proyectos de inversión pública por el Gobierno Regional</v>
      </c>
      <c r="J3" s="5"/>
      <c r="K3" s="5"/>
      <c r="L3" s="9"/>
      <c r="M3" s="5"/>
      <c r="N3" s="5"/>
      <c r="O3" s="5"/>
    </row>
    <row r="4" spans="2:15" x14ac:dyDescent="0.25">
      <c r="B4" s="9" t="str">
        <f>+C70</f>
        <v>2. Ejecución de proyectos de inversión pública por el Gobierno Nacional en la región</v>
      </c>
      <c r="C4" s="5"/>
      <c r="D4" s="5"/>
      <c r="E4" s="5"/>
      <c r="F4" s="5"/>
      <c r="G4" s="9"/>
      <c r="H4" s="5"/>
      <c r="I4" s="5" t="str">
        <f>+C168</f>
        <v>4. Ejecución de proyectos de inversión pública por los Gobiernos Locales</v>
      </c>
      <c r="J4" s="5"/>
      <c r="K4" s="5"/>
      <c r="L4" s="9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2:15" x14ac:dyDescent="0.25">
      <c r="B7" s="49"/>
      <c r="C7" s="133" t="s">
        <v>34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50"/>
    </row>
    <row r="8" spans="2:15" x14ac:dyDescent="0.25">
      <c r="B8" s="4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50"/>
    </row>
    <row r="9" spans="2:15" ht="15" customHeight="1" x14ac:dyDescent="0.25">
      <c r="B9" s="49"/>
      <c r="C9" s="120" t="str">
        <f>+CONCATENATE("A la fecha en la región se vienen ejecutando S/ ", FIXED(H19,1)," millones lo que equivale a un avance en la ejecución del presupuesto del ",FIXED(I19*100,1),"%. Por niveles de gobierno, el Gobierno Nacional viene ejecutando el ",FIXED(I16*100,1),"% del presupuesto para esta región, seguido del Gobierno Regional (",FIXED(I17*100,1),"%) y de los gobiernos locales en conjunto que tienen una ejecución del ",FIXED(I18*100,1),"%")</f>
        <v>A la fecha en la región se vienen ejecutando S/ 358.1 millones lo que equivale a un avance en la ejecución del presupuesto del 23.6%. Por niveles de gobierno, el Gobierno Nacional viene ejecutando el 23.7% del presupuesto para esta región, seguido del Gobierno Regional (22.3%) y de los gobiernos locales en conjunto que tienen una ejecución del 24.2%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51"/>
    </row>
    <row r="10" spans="2:15" x14ac:dyDescent="0.25">
      <c r="B10" s="4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51"/>
    </row>
    <row r="11" spans="2:15" x14ac:dyDescent="0.25">
      <c r="B11" s="49"/>
      <c r="C11" s="78"/>
      <c r="D11" s="78"/>
      <c r="E11" s="78"/>
      <c r="F11" s="27"/>
      <c r="G11" s="27"/>
      <c r="H11" s="27"/>
      <c r="I11" s="27"/>
      <c r="J11" s="27"/>
      <c r="K11" s="27"/>
      <c r="L11" s="78"/>
      <c r="M11" s="78"/>
      <c r="N11" s="78"/>
      <c r="O11" s="51"/>
    </row>
    <row r="12" spans="2:15" ht="15" customHeight="1" x14ac:dyDescent="0.25">
      <c r="B12" s="49"/>
      <c r="C12" s="78"/>
      <c r="D12" s="3"/>
      <c r="E12" s="139" t="s">
        <v>59</v>
      </c>
      <c r="F12" s="140"/>
      <c r="G12" s="140"/>
      <c r="H12" s="140"/>
      <c r="I12" s="140"/>
      <c r="J12" s="140"/>
      <c r="K12" s="140"/>
      <c r="L12" s="140"/>
      <c r="M12" s="78"/>
      <c r="N12" s="78"/>
      <c r="O12" s="51"/>
    </row>
    <row r="13" spans="2:15" x14ac:dyDescent="0.25">
      <c r="B13" s="49"/>
      <c r="C13" s="78"/>
      <c r="D13" s="3"/>
      <c r="E13" s="123" t="s">
        <v>12</v>
      </c>
      <c r="F13" s="123"/>
      <c r="G13" s="123"/>
      <c r="H13" s="123"/>
      <c r="I13" s="123"/>
      <c r="J13" s="123"/>
      <c r="K13" s="123"/>
      <c r="L13" s="123"/>
      <c r="M13" s="78"/>
      <c r="N13" s="78"/>
      <c r="O13" s="51"/>
    </row>
    <row r="14" spans="2:15" x14ac:dyDescent="0.25">
      <c r="B14" s="49"/>
      <c r="C14" s="27"/>
      <c r="D14" s="3"/>
      <c r="E14" s="124" t="s">
        <v>11</v>
      </c>
      <c r="F14" s="125"/>
      <c r="G14" s="128" t="s">
        <v>57</v>
      </c>
      <c r="H14" s="128"/>
      <c r="I14" s="128"/>
      <c r="J14" s="128">
        <v>2017</v>
      </c>
      <c r="K14" s="128"/>
      <c r="L14" s="128"/>
      <c r="M14" s="27"/>
      <c r="N14" s="27"/>
      <c r="O14" s="44"/>
    </row>
    <row r="15" spans="2:15" x14ac:dyDescent="0.25">
      <c r="B15" s="49"/>
      <c r="C15" s="27"/>
      <c r="D15" s="3"/>
      <c r="E15" s="126"/>
      <c r="F15" s="127"/>
      <c r="G15" s="79" t="s">
        <v>6</v>
      </c>
      <c r="H15" s="79" t="s">
        <v>7</v>
      </c>
      <c r="I15" s="79" t="s">
        <v>8</v>
      </c>
      <c r="J15" s="79" t="s">
        <v>6</v>
      </c>
      <c r="K15" s="79" t="s">
        <v>7</v>
      </c>
      <c r="L15" s="79" t="s">
        <v>8</v>
      </c>
      <c r="M15" s="27"/>
      <c r="N15" s="27"/>
      <c r="O15" s="44"/>
    </row>
    <row r="16" spans="2:15" x14ac:dyDescent="0.25">
      <c r="B16" s="49"/>
      <c r="C16" s="27"/>
      <c r="D16" s="3"/>
      <c r="E16" s="10" t="s">
        <v>9</v>
      </c>
      <c r="F16" s="11"/>
      <c r="G16" s="7">
        <v>371.46985799999999</v>
      </c>
      <c r="H16" s="7">
        <v>88.051812999999996</v>
      </c>
      <c r="I16" s="8">
        <f>+H16/G16</f>
        <v>0.23703622542639785</v>
      </c>
      <c r="J16" s="7">
        <v>336.23613499999999</v>
      </c>
      <c r="K16" s="7">
        <v>272.33515399999999</v>
      </c>
      <c r="L16" s="8">
        <f t="shared" ref="L16:L19" si="0">+K16/J16</f>
        <v>0.80995207133224989</v>
      </c>
      <c r="M16" s="17">
        <f>+(I16-L16)*100</f>
        <v>-57.291584590585209</v>
      </c>
      <c r="N16" s="27"/>
      <c r="O16" s="44"/>
    </row>
    <row r="17" spans="2:15" x14ac:dyDescent="0.25">
      <c r="B17" s="49"/>
      <c r="C17" s="27"/>
      <c r="D17" s="3"/>
      <c r="E17" s="10" t="s">
        <v>10</v>
      </c>
      <c r="F17" s="11"/>
      <c r="G17" s="7">
        <v>383.51386200000002</v>
      </c>
      <c r="H17" s="7">
        <v>85.440017999999995</v>
      </c>
      <c r="I17" s="8">
        <f t="shared" ref="I17:I19" si="1">+H17/G17</f>
        <v>0.22278208551429099</v>
      </c>
      <c r="J17" s="7">
        <v>307.01791400000002</v>
      </c>
      <c r="K17" s="7">
        <v>161.39607699999999</v>
      </c>
      <c r="L17" s="8">
        <f t="shared" si="0"/>
        <v>0.5256894456002329</v>
      </c>
      <c r="M17" s="17">
        <f t="shared" ref="M17:M19" si="2">+(I17-L17)*100</f>
        <v>-30.290736008594187</v>
      </c>
      <c r="N17" s="27"/>
      <c r="O17" s="44"/>
    </row>
    <row r="18" spans="2:15" x14ac:dyDescent="0.25">
      <c r="B18" s="49"/>
      <c r="C18" s="27"/>
      <c r="D18" s="3"/>
      <c r="E18" s="10" t="s">
        <v>5</v>
      </c>
      <c r="F18" s="11"/>
      <c r="G18" s="7">
        <v>763.12615600000004</v>
      </c>
      <c r="H18" s="7">
        <v>184.575896</v>
      </c>
      <c r="I18" s="8">
        <f t="shared" si="1"/>
        <v>0.24186812959926904</v>
      </c>
      <c r="J18" s="7">
        <v>936.23465399999998</v>
      </c>
      <c r="K18" s="7">
        <v>569.92750999999998</v>
      </c>
      <c r="L18" s="8">
        <f t="shared" si="0"/>
        <v>0.60874430097734877</v>
      </c>
      <c r="M18" s="17">
        <f t="shared" si="2"/>
        <v>-36.687617137807969</v>
      </c>
      <c r="N18" s="27"/>
      <c r="O18" s="44"/>
    </row>
    <row r="19" spans="2:15" x14ac:dyDescent="0.25">
      <c r="B19" s="49"/>
      <c r="C19" s="27"/>
      <c r="D19" s="3"/>
      <c r="E19" s="12" t="s">
        <v>0</v>
      </c>
      <c r="F19" s="13"/>
      <c r="G19" s="14">
        <f t="shared" ref="G19:H19" si="3">SUM(G16:G18)</f>
        <v>1518.109876</v>
      </c>
      <c r="H19" s="15">
        <f t="shared" si="3"/>
        <v>358.06772699999999</v>
      </c>
      <c r="I19" s="16">
        <f t="shared" si="1"/>
        <v>0.2358641707433303</v>
      </c>
      <c r="J19" s="14">
        <f t="shared" ref="J19:K19" si="4">SUM(J16:J18)</f>
        <v>1579.488703</v>
      </c>
      <c r="K19" s="14">
        <f t="shared" si="4"/>
        <v>1003.658741</v>
      </c>
      <c r="L19" s="16">
        <f t="shared" si="0"/>
        <v>0.63543268090091554</v>
      </c>
      <c r="M19" s="17">
        <f t="shared" si="2"/>
        <v>-39.956851015758524</v>
      </c>
      <c r="N19" s="27"/>
      <c r="O19" s="44"/>
    </row>
    <row r="20" spans="2:15" x14ac:dyDescent="0.25">
      <c r="B20" s="49"/>
      <c r="C20" s="27"/>
      <c r="D20" s="3"/>
      <c r="E20" s="137" t="s">
        <v>87</v>
      </c>
      <c r="F20" s="137"/>
      <c r="G20" s="137"/>
      <c r="H20" s="137"/>
      <c r="I20" s="137"/>
      <c r="J20" s="137"/>
      <c r="K20" s="137"/>
      <c r="L20" s="137"/>
      <c r="M20" s="69"/>
      <c r="N20" s="27"/>
      <c r="O20" s="44"/>
    </row>
    <row r="21" spans="2:15" x14ac:dyDescent="0.25">
      <c r="B21" s="49"/>
      <c r="C21" s="27"/>
      <c r="D21" s="27"/>
      <c r="E21" s="137"/>
      <c r="F21" s="137"/>
      <c r="G21" s="137"/>
      <c r="H21" s="137"/>
      <c r="I21" s="137"/>
      <c r="J21" s="137"/>
      <c r="K21" s="137"/>
      <c r="L21" s="137"/>
      <c r="M21" s="69"/>
      <c r="N21" s="27"/>
      <c r="O21" s="44"/>
    </row>
    <row r="22" spans="2:15" x14ac:dyDescent="0.25">
      <c r="B22" s="49"/>
      <c r="C22" s="27"/>
      <c r="D22" s="27"/>
      <c r="E22" s="81"/>
      <c r="F22" s="81"/>
      <c r="G22" s="81"/>
      <c r="H22" s="81"/>
      <c r="I22" s="81"/>
      <c r="J22" s="81"/>
      <c r="K22" s="81"/>
      <c r="L22" s="81"/>
      <c r="M22" s="69"/>
      <c r="N22" s="27"/>
      <c r="O22" s="44"/>
    </row>
    <row r="23" spans="2:15" ht="15" customHeight="1" x14ac:dyDescent="0.25">
      <c r="B23" s="49"/>
      <c r="C23" s="120" t="str">
        <f>+CONCATENATE("El avance del presupuesto para proyectos productivos se encuentra al " &amp; FIXED(K29*100,1) &amp; "%, mientras que para los proyectos del tipo social se registra un avance del " &amp; FIXED(K30*100,1) &amp;"% al ",B214," 2018. Cabe resaltar que estos dos tipos de proyectos absorben el " &amp; FIXED(SUM(I29:I30)*100,1) &amp; "% del presupuesto total en esta región.")</f>
        <v>El avance del presupuesto para proyectos productivos se encuentra al 21.2%, mientras que para los proyectos del tipo social se registra un avance del 25.6% al 18 de junio 2018. Cabe resaltar que estos dos tipos de proyectos absorben el 94.9% del presupuesto total en esta región.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44"/>
    </row>
    <row r="24" spans="2:15" x14ac:dyDescent="0.25">
      <c r="B24" s="4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44"/>
    </row>
    <row r="25" spans="2:15" x14ac:dyDescent="0.25">
      <c r="B25" s="49"/>
      <c r="C25" s="27"/>
      <c r="D25" s="27"/>
      <c r="E25" s="5"/>
      <c r="F25" s="5"/>
      <c r="G25" s="5"/>
      <c r="H25" s="5"/>
      <c r="I25" s="5"/>
      <c r="J25" s="5"/>
      <c r="K25" s="5"/>
      <c r="L25" s="5"/>
      <c r="M25" s="27"/>
      <c r="N25" s="27"/>
      <c r="O25" s="44"/>
    </row>
    <row r="26" spans="2:15" x14ac:dyDescent="0.25">
      <c r="B26" s="49"/>
      <c r="C26" s="27"/>
      <c r="D26" s="27"/>
      <c r="E26" s="141" t="s">
        <v>60</v>
      </c>
      <c r="F26" s="141"/>
      <c r="G26" s="141"/>
      <c r="H26" s="141"/>
      <c r="I26" s="141"/>
      <c r="J26" s="141"/>
      <c r="K26" s="141"/>
      <c r="L26" s="141"/>
      <c r="M26" s="27"/>
      <c r="N26" s="27"/>
      <c r="O26" s="44"/>
    </row>
    <row r="27" spans="2:15" x14ac:dyDescent="0.25">
      <c r="B27" s="49"/>
      <c r="C27" s="27"/>
      <c r="D27" s="27"/>
      <c r="E27" s="5"/>
      <c r="F27" s="131" t="s">
        <v>1</v>
      </c>
      <c r="G27" s="131"/>
      <c r="H27" s="131"/>
      <c r="I27" s="131"/>
      <c r="J27" s="131"/>
      <c r="K27" s="131"/>
      <c r="L27" s="5"/>
      <c r="M27" s="27"/>
      <c r="N27" s="27"/>
      <c r="O27" s="44"/>
    </row>
    <row r="28" spans="2:15" x14ac:dyDescent="0.25">
      <c r="B28" s="49"/>
      <c r="C28" s="27"/>
      <c r="D28" s="27"/>
      <c r="E28" s="5"/>
      <c r="F28" s="132" t="s">
        <v>32</v>
      </c>
      <c r="G28" s="132"/>
      <c r="H28" s="19" t="s">
        <v>6</v>
      </c>
      <c r="I28" s="19" t="s">
        <v>16</v>
      </c>
      <c r="J28" s="19" t="s">
        <v>17</v>
      </c>
      <c r="K28" s="19" t="s">
        <v>18</v>
      </c>
      <c r="L28" s="5"/>
      <c r="M28" s="27"/>
      <c r="N28" s="27"/>
      <c r="O28" s="44"/>
    </row>
    <row r="29" spans="2:15" x14ac:dyDescent="0.25">
      <c r="B29" s="59"/>
      <c r="C29" s="60"/>
      <c r="D29" s="60"/>
      <c r="E29" s="57"/>
      <c r="F29" s="20" t="s">
        <v>13</v>
      </c>
      <c r="G29" s="11"/>
      <c r="H29" s="100">
        <f>+H78+H127+H176</f>
        <v>723.64029499999992</v>
      </c>
      <c r="I29" s="23">
        <f>+H29/H$33</f>
        <v>0.47667188418975803</v>
      </c>
      <c r="J29" s="100">
        <f t="shared" ref="J29:J32" si="5">+J78+J127+J176</f>
        <v>153.20067299999999</v>
      </c>
      <c r="K29" s="23">
        <f>+J29/H29</f>
        <v>0.2117083225720591</v>
      </c>
      <c r="L29" s="57"/>
      <c r="M29" s="60"/>
      <c r="N29" s="60"/>
      <c r="O29" s="61"/>
    </row>
    <row r="30" spans="2:15" x14ac:dyDescent="0.25">
      <c r="B30" s="59"/>
      <c r="C30" s="60"/>
      <c r="D30" s="60"/>
      <c r="E30" s="57"/>
      <c r="F30" s="20" t="s">
        <v>14</v>
      </c>
      <c r="G30" s="11"/>
      <c r="H30" s="100">
        <f t="shared" ref="H30:H32" si="6">+H79+H128+H177</f>
        <v>717.24757099999999</v>
      </c>
      <c r="I30" s="23">
        <f t="shared" ref="I30:I32" si="7">+H30/H$33</f>
        <v>0.47246090835654375</v>
      </c>
      <c r="J30" s="100">
        <f t="shared" si="5"/>
        <v>183.46393499999999</v>
      </c>
      <c r="K30" s="23">
        <f t="shared" ref="K30" si="8">+J30/H30</f>
        <v>0.25578885508696969</v>
      </c>
      <c r="L30" s="57"/>
      <c r="M30" s="60"/>
      <c r="N30" s="60"/>
      <c r="O30" s="61"/>
    </row>
    <row r="31" spans="2:15" x14ac:dyDescent="0.25">
      <c r="B31" s="59"/>
      <c r="C31" s="60"/>
      <c r="D31" s="60"/>
      <c r="E31" s="57"/>
      <c r="F31" s="20" t="s">
        <v>23</v>
      </c>
      <c r="G31" s="11"/>
      <c r="H31" s="100">
        <f t="shared" si="6"/>
        <v>34.952071000000004</v>
      </c>
      <c r="I31" s="23">
        <f t="shared" si="7"/>
        <v>2.3023413227567992E-2</v>
      </c>
      <c r="J31" s="100">
        <f t="shared" si="5"/>
        <v>8.2059280000000001</v>
      </c>
      <c r="K31" s="23">
        <f>+J31/H31</f>
        <v>0.23477658877495411</v>
      </c>
      <c r="L31" s="57"/>
      <c r="M31" s="60"/>
      <c r="N31" s="60"/>
      <c r="O31" s="61"/>
    </row>
    <row r="32" spans="2:15" x14ac:dyDescent="0.25">
      <c r="B32" s="59"/>
      <c r="C32" s="60"/>
      <c r="D32" s="60"/>
      <c r="E32" s="57"/>
      <c r="F32" s="20" t="s">
        <v>15</v>
      </c>
      <c r="G32" s="11"/>
      <c r="H32" s="100">
        <f t="shared" si="6"/>
        <v>42.269939000000001</v>
      </c>
      <c r="I32" s="23">
        <f t="shared" si="7"/>
        <v>2.7843794226130179E-2</v>
      </c>
      <c r="J32" s="100">
        <f t="shared" si="5"/>
        <v>13.197190000000001</v>
      </c>
      <c r="K32" s="23">
        <f>+J32/H32</f>
        <v>0.31221218464497902</v>
      </c>
      <c r="L32" s="57"/>
      <c r="M32" s="60"/>
      <c r="N32" s="60"/>
      <c r="O32" s="61"/>
    </row>
    <row r="33" spans="2:15" x14ac:dyDescent="0.25">
      <c r="B33" s="59"/>
      <c r="C33" s="60"/>
      <c r="D33" s="60"/>
      <c r="E33" s="57"/>
      <c r="F33" s="21" t="s">
        <v>0</v>
      </c>
      <c r="G33" s="13"/>
      <c r="H33" s="14">
        <f>SUM(H29:H32)</f>
        <v>1518.109876</v>
      </c>
      <c r="I33" s="22">
        <f>SUM(I29:I32)</f>
        <v>0.99999999999999989</v>
      </c>
      <c r="J33" s="43">
        <f>SUM(J29:J32)</f>
        <v>358.06772599999999</v>
      </c>
      <c r="K33" s="22">
        <f t="shared" ref="K33" si="9">+J33/H33</f>
        <v>0.23586417008461646</v>
      </c>
      <c r="L33" s="57"/>
      <c r="M33" s="60"/>
      <c r="N33" s="60"/>
      <c r="O33" s="61"/>
    </row>
    <row r="34" spans="2:15" x14ac:dyDescent="0.25">
      <c r="B34" s="49"/>
      <c r="C34" s="27"/>
      <c r="D34" s="3"/>
      <c r="E34" s="5"/>
      <c r="F34" s="119" t="s">
        <v>88</v>
      </c>
      <c r="G34" s="119"/>
      <c r="H34" s="119"/>
      <c r="I34" s="119"/>
      <c r="J34" s="119"/>
      <c r="K34" s="119"/>
      <c r="L34" s="5"/>
      <c r="M34" s="3"/>
      <c r="N34" s="27"/>
      <c r="O34" s="44"/>
    </row>
    <row r="35" spans="2:15" x14ac:dyDescent="0.25">
      <c r="B35" s="49"/>
      <c r="C35" s="27"/>
      <c r="D35" s="3"/>
      <c r="E35" s="5"/>
      <c r="F35" s="5"/>
      <c r="G35" s="5"/>
      <c r="H35" s="70"/>
      <c r="I35" s="71"/>
      <c r="J35" s="70"/>
      <c r="K35" s="71"/>
      <c r="L35" s="5"/>
      <c r="M35" s="3"/>
      <c r="N35" s="27"/>
      <c r="O35" s="44"/>
    </row>
    <row r="36" spans="2:15" ht="15" customHeight="1" x14ac:dyDescent="0.25">
      <c r="B36" s="49"/>
      <c r="C36" s="120" t="str">
        <f>+CONCATENATE( "El sector " &amp; TEXT(F42,20) &amp; " cuenta con el mayor presupuesto en esta región, con un nivel de ejecución del " &amp; FIXED(K42*100,1) &amp; "%, del mismo modo para proyectos " &amp; TEXT(F43,20)&amp; " se tiene un nivel de avance de " &amp; FIXED(K43*100,1) &amp; "%. Cabe destacar que solo estos dos sectores concentran el " &amp; FIXED(SUM(I42:I43)*100,1) &amp; "% del presupuesto de esta región. ")</f>
        <v xml:space="preserve">El sector TRANSPORTE cuenta con el mayor presupuesto en esta región, con un nivel de ejecución del 22.4%, del mismo modo para proyectos EDUCACION se tiene un nivel de avance de 26.8%. Cabe destacar que solo estos dos sectores concentran el 53.6% del presupuesto de esta región. 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44"/>
    </row>
    <row r="37" spans="2:15" x14ac:dyDescent="0.25">
      <c r="B37" s="4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44"/>
    </row>
    <row r="38" spans="2:15" x14ac:dyDescent="0.25">
      <c r="B38" s="49"/>
      <c r="C38" s="27"/>
      <c r="D38" s="5"/>
      <c r="E38" s="5"/>
      <c r="F38" s="5"/>
      <c r="G38" s="5"/>
      <c r="H38" s="27"/>
      <c r="I38" s="27"/>
      <c r="J38" s="27"/>
      <c r="K38" s="27"/>
      <c r="L38" s="27"/>
      <c r="M38" s="27"/>
      <c r="N38" s="27"/>
      <c r="O38" s="44"/>
    </row>
    <row r="39" spans="2:15" x14ac:dyDescent="0.25">
      <c r="B39" s="49"/>
      <c r="C39" s="27"/>
      <c r="D39" s="5"/>
      <c r="E39" s="130" t="s">
        <v>61</v>
      </c>
      <c r="F39" s="130"/>
      <c r="G39" s="130"/>
      <c r="H39" s="130"/>
      <c r="I39" s="130"/>
      <c r="J39" s="130"/>
      <c r="K39" s="130"/>
      <c r="L39" s="130"/>
      <c r="M39" s="27"/>
      <c r="N39" s="27"/>
      <c r="O39" s="44"/>
    </row>
    <row r="40" spans="2:15" x14ac:dyDescent="0.25">
      <c r="B40" s="49"/>
      <c r="C40" s="27"/>
      <c r="D40" s="5"/>
      <c r="E40" s="5"/>
      <c r="F40" s="131" t="s">
        <v>1</v>
      </c>
      <c r="G40" s="131"/>
      <c r="H40" s="131"/>
      <c r="I40" s="131"/>
      <c r="J40" s="131"/>
      <c r="K40" s="131"/>
      <c r="L40" s="5"/>
      <c r="M40" s="27"/>
      <c r="N40" s="27"/>
      <c r="O40" s="44"/>
    </row>
    <row r="41" spans="2:15" x14ac:dyDescent="0.25">
      <c r="B41" s="49"/>
      <c r="C41" s="27"/>
      <c r="D41" s="5"/>
      <c r="E41" s="27"/>
      <c r="F41" s="135" t="s">
        <v>22</v>
      </c>
      <c r="G41" s="136"/>
      <c r="H41" s="24" t="s">
        <v>20</v>
      </c>
      <c r="I41" s="24" t="s">
        <v>3</v>
      </c>
      <c r="J41" s="19" t="s">
        <v>21</v>
      </c>
      <c r="K41" s="19" t="s">
        <v>18</v>
      </c>
      <c r="L41" s="5"/>
      <c r="M41" s="27"/>
      <c r="N41" s="27"/>
      <c r="O41" s="44"/>
    </row>
    <row r="42" spans="2:15" x14ac:dyDescent="0.25">
      <c r="B42" s="59"/>
      <c r="C42" s="60"/>
      <c r="D42" s="57"/>
      <c r="E42" s="60"/>
      <c r="F42" s="20" t="s">
        <v>48</v>
      </c>
      <c r="G42" s="25"/>
      <c r="H42" s="82">
        <v>513.52256999999997</v>
      </c>
      <c r="I42" s="23">
        <f>+H42/H$50</f>
        <v>0.33826442875996415</v>
      </c>
      <c r="J42" s="82">
        <v>114.837369</v>
      </c>
      <c r="K42" s="23">
        <f>+J42/H42</f>
        <v>0.22362672199588035</v>
      </c>
      <c r="L42" s="57"/>
      <c r="M42" s="60"/>
      <c r="N42" s="60"/>
      <c r="O42" s="61"/>
    </row>
    <row r="43" spans="2:15" x14ac:dyDescent="0.25">
      <c r="B43" s="59"/>
      <c r="C43" s="60"/>
      <c r="D43" s="57"/>
      <c r="E43" s="60"/>
      <c r="F43" s="20" t="s">
        <v>50</v>
      </c>
      <c r="G43" s="25"/>
      <c r="H43" s="82">
        <v>299.59450100000004</v>
      </c>
      <c r="I43" s="23">
        <f t="shared" ref="I43:I49" si="10">+H43/H$50</f>
        <v>0.19734704696697464</v>
      </c>
      <c r="J43" s="82">
        <v>80.211945</v>
      </c>
      <c r="K43" s="23">
        <f t="shared" ref="K43:K50" si="11">+J43/H43</f>
        <v>0.26773503763341766</v>
      </c>
      <c r="L43" s="57"/>
      <c r="M43" s="60"/>
      <c r="N43" s="60"/>
      <c r="O43" s="61"/>
    </row>
    <row r="44" spans="2:15" x14ac:dyDescent="0.25">
      <c r="B44" s="59"/>
      <c r="C44" s="60"/>
      <c r="D44" s="57"/>
      <c r="E44" s="60"/>
      <c r="F44" s="20" t="s">
        <v>49</v>
      </c>
      <c r="G44" s="25"/>
      <c r="H44" s="82">
        <v>244.89913099999998</v>
      </c>
      <c r="I44" s="23">
        <f t="shared" si="10"/>
        <v>0.16131844925828015</v>
      </c>
      <c r="J44" s="82">
        <v>62.023428000000003</v>
      </c>
      <c r="K44" s="23">
        <f t="shared" si="11"/>
        <v>0.2532611191666499</v>
      </c>
      <c r="L44" s="57"/>
      <c r="M44" s="60"/>
      <c r="N44" s="60"/>
      <c r="O44" s="61"/>
    </row>
    <row r="45" spans="2:15" x14ac:dyDescent="0.25">
      <c r="B45" s="59"/>
      <c r="C45" s="60"/>
      <c r="D45" s="57"/>
      <c r="E45" s="60"/>
      <c r="F45" s="20" t="s">
        <v>54</v>
      </c>
      <c r="G45" s="25"/>
      <c r="H45" s="82">
        <v>133.819174</v>
      </c>
      <c r="I45" s="23">
        <f t="shared" si="10"/>
        <v>8.8148543208607655E-2</v>
      </c>
      <c r="J45" s="82">
        <v>22.807294000000002</v>
      </c>
      <c r="K45" s="23">
        <f t="shared" si="11"/>
        <v>0.17043367791225494</v>
      </c>
      <c r="L45" s="57"/>
      <c r="M45" s="60"/>
      <c r="N45" s="60"/>
      <c r="O45" s="61"/>
    </row>
    <row r="46" spans="2:15" x14ac:dyDescent="0.25">
      <c r="B46" s="59"/>
      <c r="C46" s="60"/>
      <c r="D46" s="57"/>
      <c r="E46" s="60"/>
      <c r="F46" s="20" t="s">
        <v>51</v>
      </c>
      <c r="G46" s="25"/>
      <c r="H46" s="82">
        <v>101.331811</v>
      </c>
      <c r="I46" s="23">
        <f t="shared" si="10"/>
        <v>6.6748667274989792E-2</v>
      </c>
      <c r="J46" s="82">
        <v>20.894658</v>
      </c>
      <c r="K46" s="23">
        <f t="shared" si="11"/>
        <v>0.20620038064848165</v>
      </c>
      <c r="L46" s="57"/>
      <c r="M46" s="60"/>
      <c r="N46" s="60"/>
      <c r="O46" s="61"/>
    </row>
    <row r="47" spans="2:15" x14ac:dyDescent="0.25">
      <c r="B47" s="59"/>
      <c r="C47" s="60"/>
      <c r="D47" s="57"/>
      <c r="E47" s="60"/>
      <c r="F47" s="20" t="s">
        <v>52</v>
      </c>
      <c r="G47" s="25"/>
      <c r="H47" s="82">
        <v>42.269939000000001</v>
      </c>
      <c r="I47" s="23">
        <f t="shared" si="10"/>
        <v>2.7843794226130179E-2</v>
      </c>
      <c r="J47" s="82">
        <v>13.197190000000001</v>
      </c>
      <c r="K47" s="23">
        <f t="shared" si="11"/>
        <v>0.31221218464497902</v>
      </c>
      <c r="L47" s="57"/>
      <c r="M47" s="60"/>
      <c r="N47" s="60"/>
      <c r="O47" s="61"/>
    </row>
    <row r="48" spans="2:15" x14ac:dyDescent="0.25">
      <c r="B48" s="59"/>
      <c r="C48" s="60"/>
      <c r="D48" s="57"/>
      <c r="E48" s="60"/>
      <c r="F48" s="20" t="s">
        <v>77</v>
      </c>
      <c r="G48" s="25"/>
      <c r="H48" s="82">
        <v>36.251123999999997</v>
      </c>
      <c r="I48" s="23">
        <f t="shared" si="10"/>
        <v>2.3879117429573982E-2</v>
      </c>
      <c r="J48" s="82">
        <v>17.422196999999997</v>
      </c>
      <c r="K48" s="23">
        <f t="shared" si="11"/>
        <v>0.48059742919971249</v>
      </c>
      <c r="L48" s="57"/>
      <c r="M48" s="60"/>
      <c r="N48" s="60"/>
      <c r="O48" s="61"/>
    </row>
    <row r="49" spans="2:15" x14ac:dyDescent="0.25">
      <c r="B49" s="59"/>
      <c r="C49" s="60"/>
      <c r="D49" s="57"/>
      <c r="E49" s="60"/>
      <c r="F49" s="20" t="s">
        <v>53</v>
      </c>
      <c r="G49" s="25"/>
      <c r="H49" s="82">
        <f>+H33-SUM(H42:H48)</f>
        <v>146.42162600000006</v>
      </c>
      <c r="I49" s="23">
        <f t="shared" si="10"/>
        <v>9.6449952875479528E-2</v>
      </c>
      <c r="J49" s="82">
        <f>+J33-SUM(J42:J48)</f>
        <v>26.673645000000022</v>
      </c>
      <c r="K49" s="23">
        <f t="shared" si="11"/>
        <v>0.1821701187773998</v>
      </c>
      <c r="L49" s="57"/>
      <c r="M49" s="60"/>
      <c r="N49" s="60"/>
      <c r="O49" s="61"/>
    </row>
    <row r="50" spans="2:15" x14ac:dyDescent="0.25">
      <c r="B50" s="59"/>
      <c r="C50" s="60"/>
      <c r="D50" s="57"/>
      <c r="E50" s="60"/>
      <c r="F50" s="21" t="s">
        <v>0</v>
      </c>
      <c r="G50" s="26"/>
      <c r="H50" s="14">
        <f>SUM(H42:H49)</f>
        <v>1518.109876</v>
      </c>
      <c r="I50" s="22">
        <f>SUM(I42:I49)</f>
        <v>1</v>
      </c>
      <c r="J50" s="43">
        <f>SUM(J42:J49)</f>
        <v>358.06772599999999</v>
      </c>
      <c r="K50" s="22">
        <f t="shared" si="11"/>
        <v>0.23586417008461646</v>
      </c>
      <c r="L50" s="57"/>
      <c r="M50" s="60"/>
      <c r="N50" s="60"/>
      <c r="O50" s="61"/>
    </row>
    <row r="51" spans="2:15" x14ac:dyDescent="0.25">
      <c r="B51" s="49"/>
      <c r="C51" s="27"/>
      <c r="D51" s="3"/>
      <c r="E51" s="5"/>
      <c r="F51" s="119" t="s">
        <v>88</v>
      </c>
      <c r="G51" s="119"/>
      <c r="H51" s="119"/>
      <c r="I51" s="119"/>
      <c r="J51" s="119"/>
      <c r="K51" s="119"/>
      <c r="L51" s="5"/>
      <c r="M51" s="3"/>
      <c r="N51" s="27"/>
      <c r="O51" s="44"/>
    </row>
    <row r="52" spans="2:15" x14ac:dyDescent="0.25">
      <c r="B52" s="49"/>
      <c r="C52" s="27"/>
      <c r="D52" s="3"/>
      <c r="E52" s="5"/>
      <c r="F52" s="3"/>
      <c r="G52" s="3"/>
      <c r="H52" s="3"/>
      <c r="I52" s="3"/>
      <c r="J52" s="3"/>
      <c r="K52" s="3"/>
      <c r="L52" s="3"/>
      <c r="M52" s="27"/>
      <c r="N52" s="27"/>
      <c r="O52" s="44"/>
    </row>
    <row r="53" spans="2:15" ht="15" customHeight="1" x14ac:dyDescent="0.25">
      <c r="B53" s="49"/>
      <c r="C53" s="120" t="str">
        <f>+CONCATENATE("A la fecha  de los " &amp; FIXED(J63,0)  &amp; "  proyectos presupuestados para el 2018, " &amp; FIXED(J59,0) &amp; " no cuentan con ningún avance en ejecución del gasto, mientras que " &amp; FIXED(J60,0) &amp; " (" &amp; FIXED(K60*100,1) &amp; "% de proyectos) no superan el 50,0% de ejecución, " &amp; FIXED(J61,0) &amp; " proyectos (" &amp; FIXED(K61*100,1) &amp; "% del total) tienen un nivel de ejecución mayor al 50,0% pero no culminan al 100% y " &amp; FIXED(J62,0) &amp; " proyectos por S/ " &amp; FIXED(I62,1) &amp; " millones se han ejecutado al 100,0%.")</f>
        <v>A la fecha  de los 1,609  proyectos presupuestados para el 2018, 716 no cuentan con ningún avance en ejecución del gasto, mientras que 369 (22.9% de proyectos) no superan el 50,0% de ejecución, 251 proyectos (15.6% del total) tienen un nivel de ejecución mayor al 50,0% pero no culminan al 100% y 273 proyectos por S/ 34.3 millones se han ejecutado al 100,0%.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44"/>
    </row>
    <row r="54" spans="2:15" x14ac:dyDescent="0.25">
      <c r="B54" s="49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44"/>
    </row>
    <row r="55" spans="2:15" x14ac:dyDescent="0.25">
      <c r="B55" s="4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44"/>
    </row>
    <row r="56" spans="2:15" x14ac:dyDescent="0.25">
      <c r="B56" s="49"/>
      <c r="C56" s="27"/>
      <c r="D56" s="27"/>
      <c r="E56" s="130" t="s">
        <v>68</v>
      </c>
      <c r="F56" s="130"/>
      <c r="G56" s="130"/>
      <c r="H56" s="130"/>
      <c r="I56" s="130"/>
      <c r="J56" s="130"/>
      <c r="K56" s="130"/>
      <c r="L56" s="130"/>
      <c r="M56" s="27"/>
      <c r="N56" s="27"/>
      <c r="O56" s="44"/>
    </row>
    <row r="57" spans="2:15" x14ac:dyDescent="0.25">
      <c r="B57" s="49"/>
      <c r="C57" s="27"/>
      <c r="D57" s="27"/>
      <c r="E57" s="5"/>
      <c r="F57" s="131" t="s">
        <v>33</v>
      </c>
      <c r="G57" s="131"/>
      <c r="H57" s="131"/>
      <c r="I57" s="131"/>
      <c r="J57" s="131"/>
      <c r="K57" s="131"/>
      <c r="L57" s="5"/>
      <c r="M57" s="27"/>
      <c r="N57" s="27"/>
      <c r="O57" s="44"/>
    </row>
    <row r="58" spans="2:15" x14ac:dyDescent="0.25">
      <c r="B58" s="49"/>
      <c r="C58" s="27"/>
      <c r="D58" s="27"/>
      <c r="E58" s="27"/>
      <c r="F58" s="29" t="s">
        <v>25</v>
      </c>
      <c r="G58" s="19" t="s">
        <v>18</v>
      </c>
      <c r="H58" s="19" t="s">
        <v>20</v>
      </c>
      <c r="I58" s="19" t="s">
        <v>7</v>
      </c>
      <c r="J58" s="19" t="s">
        <v>24</v>
      </c>
      <c r="K58" s="19" t="s">
        <v>3</v>
      </c>
      <c r="L58" s="27"/>
      <c r="M58" s="27" t="s">
        <v>36</v>
      </c>
      <c r="N58" s="27"/>
      <c r="O58" s="44"/>
    </row>
    <row r="59" spans="2:15" x14ac:dyDescent="0.25">
      <c r="B59" s="49"/>
      <c r="C59" s="27"/>
      <c r="D59" s="27"/>
      <c r="E59" s="27"/>
      <c r="F59" s="30" t="s">
        <v>26</v>
      </c>
      <c r="G59" s="23">
        <f>+I59/H59</f>
        <v>0</v>
      </c>
      <c r="H59" s="100">
        <f t="shared" ref="H59:J62" si="12">+H108+H157+H206</f>
        <v>336.09565100000009</v>
      </c>
      <c r="I59" s="100">
        <f t="shared" si="12"/>
        <v>0</v>
      </c>
      <c r="J59" s="100">
        <f t="shared" si="12"/>
        <v>716</v>
      </c>
      <c r="K59" s="23">
        <f>+J59/J$63</f>
        <v>0.44499689247980112</v>
      </c>
      <c r="L59" s="27"/>
      <c r="M59" s="32">
        <f>SUM(J60:J62)</f>
        <v>893</v>
      </c>
      <c r="N59" s="27"/>
      <c r="O59" s="44"/>
    </row>
    <row r="60" spans="2:15" x14ac:dyDescent="0.25">
      <c r="B60" s="49"/>
      <c r="C60" s="27"/>
      <c r="D60" s="27"/>
      <c r="E60" s="27"/>
      <c r="F60" s="30" t="s">
        <v>27</v>
      </c>
      <c r="G60" s="23">
        <f t="shared" ref="G60:G63" si="13">+I60/H60</f>
        <v>0.16494597765329788</v>
      </c>
      <c r="H60" s="100">
        <f t="shared" si="12"/>
        <v>912.48766500000011</v>
      </c>
      <c r="I60" s="100">
        <f t="shared" si="12"/>
        <v>150.51116999999999</v>
      </c>
      <c r="J60" s="100">
        <f t="shared" si="12"/>
        <v>369</v>
      </c>
      <c r="K60" s="23">
        <f t="shared" ref="K60:K62" si="14">+J60/J$63</f>
        <v>0.2293349906774394</v>
      </c>
      <c r="L60" s="27"/>
      <c r="M60" s="27"/>
      <c r="N60" s="27"/>
      <c r="O60" s="44"/>
    </row>
    <row r="61" spans="2:15" x14ac:dyDescent="0.25">
      <c r="B61" s="49"/>
      <c r="C61" s="27"/>
      <c r="D61" s="27"/>
      <c r="E61" s="27"/>
      <c r="F61" s="30" t="s">
        <v>28</v>
      </c>
      <c r="G61" s="23">
        <f t="shared" si="13"/>
        <v>0.73698301607455285</v>
      </c>
      <c r="H61" s="100">
        <f t="shared" si="12"/>
        <v>235.06320799999997</v>
      </c>
      <c r="I61" s="100">
        <f t="shared" si="12"/>
        <v>173.23759199999995</v>
      </c>
      <c r="J61" s="100">
        <f t="shared" si="12"/>
        <v>251</v>
      </c>
      <c r="K61" s="23">
        <f t="shared" si="14"/>
        <v>0.1559975139838409</v>
      </c>
      <c r="L61" s="27"/>
      <c r="M61" s="27"/>
      <c r="N61" s="27"/>
      <c r="O61" s="44"/>
    </row>
    <row r="62" spans="2:15" x14ac:dyDescent="0.25">
      <c r="B62" s="49"/>
      <c r="C62" s="27"/>
      <c r="D62" s="27"/>
      <c r="E62" s="27"/>
      <c r="F62" s="30" t="s">
        <v>29</v>
      </c>
      <c r="G62" s="23">
        <f t="shared" si="13"/>
        <v>0.99581082536602938</v>
      </c>
      <c r="H62" s="100">
        <f t="shared" si="12"/>
        <v>34.463352</v>
      </c>
      <c r="I62" s="100">
        <f t="shared" si="12"/>
        <v>34.318978999999999</v>
      </c>
      <c r="J62" s="100">
        <f t="shared" si="12"/>
        <v>273</v>
      </c>
      <c r="K62" s="23">
        <f t="shared" si="14"/>
        <v>0.16967060285891858</v>
      </c>
      <c r="L62" s="27"/>
      <c r="M62" s="27"/>
      <c r="N62" s="27"/>
      <c r="O62" s="44"/>
    </row>
    <row r="63" spans="2:15" x14ac:dyDescent="0.25">
      <c r="B63" s="49"/>
      <c r="C63" s="27"/>
      <c r="D63" s="27"/>
      <c r="E63" s="27"/>
      <c r="F63" s="31" t="s">
        <v>0</v>
      </c>
      <c r="G63" s="22">
        <f t="shared" si="13"/>
        <v>0.23586417996532413</v>
      </c>
      <c r="H63" s="15">
        <f t="shared" ref="H63:J63" si="15">SUM(H59:H62)</f>
        <v>1518.1098760000002</v>
      </c>
      <c r="I63" s="15">
        <f t="shared" si="15"/>
        <v>358.06774099999996</v>
      </c>
      <c r="J63" s="28">
        <f t="shared" si="15"/>
        <v>1609</v>
      </c>
      <c r="K63" s="22">
        <f>SUM(K59:K62)</f>
        <v>0.99999999999999989</v>
      </c>
      <c r="L63" s="27"/>
      <c r="M63" s="27"/>
      <c r="N63" s="27"/>
      <c r="O63" s="44"/>
    </row>
    <row r="64" spans="2:15" x14ac:dyDescent="0.25">
      <c r="B64" s="49"/>
      <c r="C64" s="27"/>
      <c r="D64" s="3"/>
      <c r="E64" s="5"/>
      <c r="F64" s="119" t="s">
        <v>88</v>
      </c>
      <c r="G64" s="119"/>
      <c r="H64" s="119"/>
      <c r="I64" s="119"/>
      <c r="J64" s="119"/>
      <c r="K64" s="119"/>
      <c r="L64" s="5"/>
      <c r="M64" s="3"/>
      <c r="N64" s="27"/>
      <c r="O64" s="44"/>
    </row>
    <row r="65" spans="2:15" x14ac:dyDescent="0.25">
      <c r="B65" s="49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44"/>
    </row>
    <row r="66" spans="2:15" x14ac:dyDescent="0.25"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</row>
    <row r="67" spans="2:15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</row>
    <row r="68" spans="2:15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</row>
    <row r="69" spans="2:15" x14ac:dyDescent="0.25"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8"/>
    </row>
    <row r="70" spans="2:15" x14ac:dyDescent="0.25">
      <c r="B70" s="49"/>
      <c r="C70" s="133" t="s">
        <v>19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50"/>
    </row>
    <row r="71" spans="2:15" x14ac:dyDescent="0.25">
      <c r="B71" s="49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51"/>
    </row>
    <row r="72" spans="2:15" ht="15" customHeight="1" x14ac:dyDescent="0.25">
      <c r="B72" s="49"/>
      <c r="C72" s="120" t="str">
        <f>+CONCATENATE("El avance del presupuesto del Gobierno Nacional para proyectos productivos se encuentra al " &amp; FIXED(K78*100,1) &amp; "%, mientras que para los proyectos del tipo social se registra un avance del " &amp; FIXED(K79*100,1) &amp;"% al ",B214," del 2018. Cabe resaltar que estos dos tipos de proyectos absorben el " &amp; FIXED(SUM(I78:I79)*100,1) &amp; "% del presupuesto total del Gobierno Nacional en esta región.")</f>
        <v>El avance del presupuesto del Gobierno Nacional para proyectos productivos se encuentra al 23.7%, mientras que para los proyectos del tipo social se registra un avance del 25.8% al 18 de junio del 2018. Cabe resaltar que estos dos tipos de proyectos absorben el 97.2% del presupuesto total del Gobierno Nacional en esta región.</v>
      </c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51"/>
    </row>
    <row r="73" spans="2:15" x14ac:dyDescent="0.25">
      <c r="B73" s="4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44"/>
    </row>
    <row r="74" spans="2:15" x14ac:dyDescent="0.25">
      <c r="B74" s="49"/>
      <c r="C74" s="27"/>
      <c r="D74" s="27"/>
      <c r="E74" s="5"/>
      <c r="F74" s="5"/>
      <c r="G74" s="5"/>
      <c r="H74" s="5"/>
      <c r="I74" s="5"/>
      <c r="J74" s="5"/>
      <c r="K74" s="5"/>
      <c r="L74" s="5"/>
      <c r="M74" s="27"/>
      <c r="N74" s="27"/>
      <c r="O74" s="44"/>
    </row>
    <row r="75" spans="2:15" x14ac:dyDescent="0.25">
      <c r="B75" s="49"/>
      <c r="C75" s="27"/>
      <c r="D75" s="27"/>
      <c r="E75" s="134" t="s">
        <v>62</v>
      </c>
      <c r="F75" s="134"/>
      <c r="G75" s="134"/>
      <c r="H75" s="134"/>
      <c r="I75" s="134"/>
      <c r="J75" s="134"/>
      <c r="K75" s="134"/>
      <c r="L75" s="134"/>
      <c r="M75" s="27"/>
      <c r="N75" s="27"/>
      <c r="O75" s="44"/>
    </row>
    <row r="76" spans="2:15" x14ac:dyDescent="0.25">
      <c r="B76" s="49"/>
      <c r="C76" s="27"/>
      <c r="D76" s="27"/>
      <c r="E76" s="5"/>
      <c r="F76" s="131" t="s">
        <v>1</v>
      </c>
      <c r="G76" s="131"/>
      <c r="H76" s="131"/>
      <c r="I76" s="131"/>
      <c r="J76" s="131"/>
      <c r="K76" s="131"/>
      <c r="L76" s="5"/>
      <c r="M76" s="27"/>
      <c r="N76" s="27"/>
      <c r="O76" s="44"/>
    </row>
    <row r="77" spans="2:15" x14ac:dyDescent="0.25">
      <c r="B77" s="59"/>
      <c r="C77" s="60"/>
      <c r="D77" s="60"/>
      <c r="E77" s="57"/>
      <c r="F77" s="132" t="s">
        <v>32</v>
      </c>
      <c r="G77" s="132"/>
      <c r="H77" s="19" t="s">
        <v>6</v>
      </c>
      <c r="I77" s="19" t="s">
        <v>16</v>
      </c>
      <c r="J77" s="19" t="s">
        <v>17</v>
      </c>
      <c r="K77" s="19" t="s">
        <v>18</v>
      </c>
      <c r="L77" s="57"/>
      <c r="M77" s="60"/>
      <c r="N77" s="60"/>
      <c r="O77" s="61"/>
    </row>
    <row r="78" spans="2:15" x14ac:dyDescent="0.25">
      <c r="B78" s="59"/>
      <c r="C78" s="60"/>
      <c r="D78" s="60"/>
      <c r="E78" s="57"/>
      <c r="F78" s="20" t="s">
        <v>13</v>
      </c>
      <c r="G78" s="11"/>
      <c r="H78" s="100">
        <v>270.76476600000001</v>
      </c>
      <c r="I78" s="23">
        <f>+H78/$H$82</f>
        <v>0.72890104047149895</v>
      </c>
      <c r="J78" s="82">
        <v>64.282625999999993</v>
      </c>
      <c r="K78" s="23">
        <f>+J78/H78</f>
        <v>0.23741134029233327</v>
      </c>
      <c r="L78" s="57"/>
      <c r="M78" s="60"/>
      <c r="N78" s="60"/>
      <c r="O78" s="61"/>
    </row>
    <row r="79" spans="2:15" x14ac:dyDescent="0.25">
      <c r="B79" s="59"/>
      <c r="C79" s="60"/>
      <c r="D79" s="60"/>
      <c r="E79" s="57"/>
      <c r="F79" s="20" t="s">
        <v>14</v>
      </c>
      <c r="G79" s="11"/>
      <c r="H79" s="82">
        <v>90.259923000000001</v>
      </c>
      <c r="I79" s="23">
        <f>+H79/$H$82</f>
        <v>0.24298047622480312</v>
      </c>
      <c r="J79" s="82">
        <v>23.329342</v>
      </c>
      <c r="K79" s="23">
        <f t="shared" ref="K79:K82" si="16">+J79/H79</f>
        <v>0.25846844562453258</v>
      </c>
      <c r="L79" s="57"/>
      <c r="M79" s="60"/>
      <c r="N79" s="60"/>
      <c r="O79" s="61"/>
    </row>
    <row r="80" spans="2:15" x14ac:dyDescent="0.25">
      <c r="B80" s="59"/>
      <c r="C80" s="60"/>
      <c r="D80" s="60"/>
      <c r="E80" s="57"/>
      <c r="F80" s="20" t="s">
        <v>23</v>
      </c>
      <c r="G80" s="11"/>
      <c r="H80" s="82">
        <v>10.445169</v>
      </c>
      <c r="I80" s="23">
        <f>+H80/$H$82</f>
        <v>2.8118483303697817E-2</v>
      </c>
      <c r="J80" s="82">
        <v>0.43984400000000001</v>
      </c>
      <c r="K80" s="23">
        <f t="shared" si="16"/>
        <v>4.2109802148725409E-2</v>
      </c>
      <c r="L80" s="57"/>
      <c r="M80" s="60"/>
      <c r="N80" s="60"/>
      <c r="O80" s="61"/>
    </row>
    <row r="81" spans="2:15" x14ac:dyDescent="0.25">
      <c r="B81" s="59"/>
      <c r="C81" s="60"/>
      <c r="D81" s="60"/>
      <c r="E81" s="57"/>
      <c r="F81" s="20" t="s">
        <v>15</v>
      </c>
      <c r="G81" s="11"/>
      <c r="H81" s="82"/>
      <c r="I81" s="23">
        <f>+H81/$H$82</f>
        <v>0</v>
      </c>
      <c r="J81" s="82"/>
      <c r="K81" s="23" t="e">
        <f t="shared" si="16"/>
        <v>#DIV/0!</v>
      </c>
      <c r="L81" s="57"/>
      <c r="M81" s="60"/>
      <c r="N81" s="60"/>
      <c r="O81" s="61"/>
    </row>
    <row r="82" spans="2:15" x14ac:dyDescent="0.25">
      <c r="B82" s="59"/>
      <c r="C82" s="60"/>
      <c r="D82" s="60"/>
      <c r="E82" s="57"/>
      <c r="F82" s="21" t="s">
        <v>0</v>
      </c>
      <c r="G82" s="13"/>
      <c r="H82" s="43">
        <f>SUM(H78:H81)</f>
        <v>371.46985800000004</v>
      </c>
      <c r="I82" s="22">
        <f>+H82/$H$82</f>
        <v>1</v>
      </c>
      <c r="J82" s="43">
        <f>SUM(J78:J81)</f>
        <v>88.051811999999984</v>
      </c>
      <c r="K82" s="22">
        <f t="shared" si="16"/>
        <v>0.23703622273438932</v>
      </c>
      <c r="L82" s="57"/>
      <c r="M82" s="60"/>
      <c r="N82" s="60"/>
      <c r="O82" s="61"/>
    </row>
    <row r="83" spans="2:15" x14ac:dyDescent="0.25">
      <c r="B83" s="59"/>
      <c r="C83" s="60"/>
      <c r="D83" s="58"/>
      <c r="E83" s="57"/>
      <c r="F83" s="119" t="s">
        <v>88</v>
      </c>
      <c r="G83" s="119"/>
      <c r="H83" s="119"/>
      <c r="I83" s="119"/>
      <c r="J83" s="119"/>
      <c r="K83" s="119"/>
      <c r="L83" s="57"/>
      <c r="M83" s="58"/>
      <c r="N83" s="60"/>
      <c r="O83" s="61"/>
    </row>
    <row r="84" spans="2:15" x14ac:dyDescent="0.25">
      <c r="B84" s="59"/>
      <c r="C84" s="60"/>
      <c r="D84" s="60"/>
      <c r="E84" s="57"/>
      <c r="F84" s="5"/>
      <c r="G84" s="5"/>
      <c r="H84" s="5"/>
      <c r="I84" s="5"/>
      <c r="J84" s="5"/>
      <c r="K84" s="5"/>
      <c r="L84" s="57"/>
      <c r="M84" s="60"/>
      <c r="N84" s="60"/>
      <c r="O84" s="61"/>
    </row>
    <row r="85" spans="2:15" ht="15" customHeight="1" x14ac:dyDescent="0.25">
      <c r="B85" s="59"/>
      <c r="C85" s="120" t="str">
        <f>+CONCATENATE( "El gasto del Gobierno Nacional en el sector " &amp; TEXT(F91,20) &amp; " cuenta con el mayor presupuesto en esta región, con un nivel de ejecución del " &amp; FIXED(K91*100,1) &amp; "%, del mismo modo para proyectos " &amp; TEXT(F92,20)&amp; " se tiene un nivel de avance de " &amp; FIXED(K92*100,1) &amp; "%. Cabe destacar que solo estos dos sectores concentran el " &amp; FIXED(SUM(I91:I92)*100,1) &amp; "% del presupuesto de esta región. ")</f>
        <v xml:space="preserve">El gasto del Gobierno Nacional en el sector TRANSPORTE cuenta con el mayor presupuesto en esta región, con un nivel de ejecución del 27.1%, del mismo modo para proyectos EDUCACION se tiene un nivel de avance de 30.8%. Cabe destacar que solo estos dos sectores concentran el 73.8% del presupuesto de esta región. </v>
      </c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44"/>
    </row>
    <row r="86" spans="2:15" x14ac:dyDescent="0.25">
      <c r="B86" s="5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44"/>
    </row>
    <row r="87" spans="2:15" x14ac:dyDescent="0.25">
      <c r="B87" s="59"/>
      <c r="C87" s="27"/>
      <c r="D87" s="5"/>
      <c r="E87" s="5"/>
      <c r="F87" s="5"/>
      <c r="G87" s="5"/>
      <c r="H87" s="27"/>
      <c r="I87" s="27"/>
      <c r="J87" s="27"/>
      <c r="K87" s="27"/>
      <c r="L87" s="27"/>
      <c r="M87" s="27"/>
      <c r="N87" s="27"/>
      <c r="O87" s="44"/>
    </row>
    <row r="88" spans="2:15" x14ac:dyDescent="0.25">
      <c r="B88" s="59"/>
      <c r="C88" s="27"/>
      <c r="D88" s="5"/>
      <c r="E88" s="130" t="s">
        <v>65</v>
      </c>
      <c r="F88" s="130"/>
      <c r="G88" s="130"/>
      <c r="H88" s="130"/>
      <c r="I88" s="130"/>
      <c r="J88" s="130"/>
      <c r="K88" s="130"/>
      <c r="L88" s="130"/>
      <c r="M88" s="27"/>
      <c r="N88" s="27"/>
      <c r="O88" s="44"/>
    </row>
    <row r="89" spans="2:15" x14ac:dyDescent="0.25">
      <c r="B89" s="59"/>
      <c r="C89" s="27"/>
      <c r="D89" s="5"/>
      <c r="E89" s="5"/>
      <c r="F89" s="131" t="s">
        <v>1</v>
      </c>
      <c r="G89" s="131"/>
      <c r="H89" s="131"/>
      <c r="I89" s="131"/>
      <c r="J89" s="131"/>
      <c r="K89" s="131"/>
      <c r="L89" s="5"/>
      <c r="M89" s="27"/>
      <c r="N89" s="27"/>
      <c r="O89" s="44"/>
    </row>
    <row r="90" spans="2:15" x14ac:dyDescent="0.25">
      <c r="B90" s="59"/>
      <c r="C90" s="60"/>
      <c r="D90" s="57"/>
      <c r="E90" s="60"/>
      <c r="F90" s="135" t="s">
        <v>22</v>
      </c>
      <c r="G90" s="136"/>
      <c r="H90" s="24" t="s">
        <v>20</v>
      </c>
      <c r="I90" s="24" t="s">
        <v>3</v>
      </c>
      <c r="J90" s="19" t="s">
        <v>21</v>
      </c>
      <c r="K90" s="19" t="s">
        <v>18</v>
      </c>
      <c r="L90" s="5"/>
      <c r="M90" s="60"/>
      <c r="N90" s="60"/>
      <c r="O90" s="61"/>
    </row>
    <row r="91" spans="2:15" x14ac:dyDescent="0.25">
      <c r="B91" s="59"/>
      <c r="C91" s="60"/>
      <c r="D91" s="57"/>
      <c r="E91" s="60"/>
      <c r="F91" s="20" t="s">
        <v>48</v>
      </c>
      <c r="G91" s="25"/>
      <c r="H91" s="82">
        <v>200.47290000000001</v>
      </c>
      <c r="I91" s="23">
        <f t="shared" ref="I91:I98" si="17">+H91/$H$99</f>
        <v>0.53967474260051529</v>
      </c>
      <c r="J91" s="82">
        <v>54.231724</v>
      </c>
      <c r="K91" s="23">
        <f>+J91/H91</f>
        <v>0.27051897787681028</v>
      </c>
      <c r="L91" s="57"/>
      <c r="M91" s="60"/>
      <c r="N91" s="60"/>
      <c r="O91" s="61"/>
    </row>
    <row r="92" spans="2:15" x14ac:dyDescent="0.25">
      <c r="B92" s="59"/>
      <c r="C92" s="60"/>
      <c r="D92" s="57"/>
      <c r="E92" s="60"/>
      <c r="F92" s="20" t="s">
        <v>50</v>
      </c>
      <c r="G92" s="25"/>
      <c r="H92" s="82">
        <v>73.816909999999993</v>
      </c>
      <c r="I92" s="23">
        <f t="shared" si="17"/>
        <v>0.19871574613733528</v>
      </c>
      <c r="J92" s="82">
        <v>22.741277</v>
      </c>
      <c r="K92" s="23">
        <f t="shared" ref="K92:K99" si="18">+J92/H92</f>
        <v>0.30807679432802054</v>
      </c>
      <c r="L92" s="57"/>
      <c r="M92" s="60"/>
      <c r="N92" s="60"/>
      <c r="O92" s="61"/>
    </row>
    <row r="93" spans="2:15" x14ac:dyDescent="0.25">
      <c r="B93" s="59"/>
      <c r="C93" s="60"/>
      <c r="D93" s="57"/>
      <c r="E93" s="60"/>
      <c r="F93" s="20" t="s">
        <v>51</v>
      </c>
      <c r="G93" s="25"/>
      <c r="H93" s="82">
        <v>46.398881000000003</v>
      </c>
      <c r="I93" s="23">
        <f t="shared" si="17"/>
        <v>0.12490618014019322</v>
      </c>
      <c r="J93" s="82">
        <v>8.8043010000000006</v>
      </c>
      <c r="K93" s="23">
        <f t="shared" si="18"/>
        <v>0.18975244252118925</v>
      </c>
      <c r="L93" s="57"/>
      <c r="M93" s="60"/>
      <c r="N93" s="60"/>
      <c r="O93" s="61"/>
    </row>
    <row r="94" spans="2:15" x14ac:dyDescent="0.25">
      <c r="B94" s="59"/>
      <c r="C94" s="60"/>
      <c r="D94" s="57"/>
      <c r="E94" s="60"/>
      <c r="F94" s="20" t="s">
        <v>49</v>
      </c>
      <c r="G94" s="25"/>
      <c r="H94" s="82">
        <v>14.123609</v>
      </c>
      <c r="I94" s="23">
        <f t="shared" si="17"/>
        <v>3.8020874899626439E-2</v>
      </c>
      <c r="J94" s="82">
        <v>0.229545</v>
      </c>
      <c r="K94" s="23">
        <f t="shared" si="18"/>
        <v>1.6252573970293286E-2</v>
      </c>
      <c r="L94" s="57"/>
      <c r="M94" s="60"/>
      <c r="N94" s="60"/>
      <c r="O94" s="61"/>
    </row>
    <row r="95" spans="2:15" x14ac:dyDescent="0.25">
      <c r="B95" s="59"/>
      <c r="C95" s="60"/>
      <c r="D95" s="57"/>
      <c r="E95" s="60"/>
      <c r="F95" s="20" t="s">
        <v>95</v>
      </c>
      <c r="G95" s="25"/>
      <c r="H95" s="82">
        <v>13.656454</v>
      </c>
      <c r="I95" s="23">
        <f t="shared" si="17"/>
        <v>3.6763289687961706E-2</v>
      </c>
      <c r="J95" s="82">
        <v>0.37211300000000003</v>
      </c>
      <c r="K95" s="23">
        <f t="shared" si="18"/>
        <v>2.724814216047592E-2</v>
      </c>
      <c r="L95" s="57"/>
      <c r="M95" s="60"/>
      <c r="N95" s="60"/>
      <c r="O95" s="61"/>
    </row>
    <row r="96" spans="2:15" x14ac:dyDescent="0.25">
      <c r="B96" s="59"/>
      <c r="C96" s="60"/>
      <c r="D96" s="57"/>
      <c r="E96" s="60"/>
      <c r="F96" s="20" t="s">
        <v>91</v>
      </c>
      <c r="G96" s="25"/>
      <c r="H96" s="82">
        <v>7.120495</v>
      </c>
      <c r="I96" s="23">
        <f t="shared" si="17"/>
        <v>1.9168432772276235E-2</v>
      </c>
      <c r="J96" s="82">
        <v>0.31287900000000002</v>
      </c>
      <c r="K96" s="23">
        <f t="shared" si="18"/>
        <v>4.3940624914419572E-2</v>
      </c>
      <c r="L96" s="57"/>
      <c r="M96" s="60"/>
      <c r="N96" s="60"/>
      <c r="O96" s="61"/>
    </row>
    <row r="97" spans="2:15" x14ac:dyDescent="0.25">
      <c r="B97" s="59"/>
      <c r="C97" s="60"/>
      <c r="D97" s="57"/>
      <c r="E97" s="60"/>
      <c r="F97" s="20" t="s">
        <v>97</v>
      </c>
      <c r="G97" s="25"/>
      <c r="H97" s="82">
        <v>5.1068809999999996</v>
      </c>
      <c r="I97" s="23">
        <f t="shared" si="17"/>
        <v>1.3747766851112854E-2</v>
      </c>
      <c r="J97" s="82">
        <v>0.62439699999999998</v>
      </c>
      <c r="K97" s="23">
        <f t="shared" si="18"/>
        <v>0.12226582134966529</v>
      </c>
      <c r="L97" s="57"/>
      <c r="M97" s="60"/>
      <c r="N97" s="60"/>
      <c r="O97" s="61"/>
    </row>
    <row r="98" spans="2:15" x14ac:dyDescent="0.25">
      <c r="B98" s="59"/>
      <c r="C98" s="60"/>
      <c r="D98" s="57"/>
      <c r="E98" s="60"/>
      <c r="F98" s="20" t="s">
        <v>53</v>
      </c>
      <c r="G98" s="25"/>
      <c r="H98" s="82">
        <f>+H82-SUM(H91:H97)</f>
        <v>10.773728000000062</v>
      </c>
      <c r="I98" s="23">
        <f t="shared" si="17"/>
        <v>2.9002966910978981E-2</v>
      </c>
      <c r="J98" s="82">
        <f>+J82-SUM(J91:J97)</f>
        <v>0.73557599999999468</v>
      </c>
      <c r="K98" s="23">
        <f t="shared" si="18"/>
        <v>6.8274974085106882E-2</v>
      </c>
      <c r="L98" s="57"/>
      <c r="M98" s="60"/>
      <c r="N98" s="60"/>
      <c r="O98" s="61"/>
    </row>
    <row r="99" spans="2:15" x14ac:dyDescent="0.25">
      <c r="B99" s="59"/>
      <c r="C99" s="60"/>
      <c r="D99" s="57"/>
      <c r="E99" s="60"/>
      <c r="F99" s="21" t="s">
        <v>0</v>
      </c>
      <c r="G99" s="26"/>
      <c r="H99" s="43">
        <f>SUM(H91:H98)</f>
        <v>371.46985800000004</v>
      </c>
      <c r="I99" s="22">
        <f>SUM(I91:I98)</f>
        <v>1</v>
      </c>
      <c r="J99" s="43">
        <f>SUM(J91:J98)</f>
        <v>88.051811999999984</v>
      </c>
      <c r="K99" s="22">
        <f t="shared" si="18"/>
        <v>0.23703622273438932</v>
      </c>
      <c r="L99" s="57"/>
      <c r="M99" s="60"/>
      <c r="N99" s="60"/>
      <c r="O99" s="61"/>
    </row>
    <row r="100" spans="2:15" x14ac:dyDescent="0.25">
      <c r="B100" s="59"/>
      <c r="C100" s="60"/>
      <c r="D100" s="58"/>
      <c r="E100" s="57"/>
      <c r="F100" s="119" t="s">
        <v>88</v>
      </c>
      <c r="G100" s="119"/>
      <c r="H100" s="119"/>
      <c r="I100" s="119"/>
      <c r="J100" s="119"/>
      <c r="K100" s="119"/>
      <c r="L100" s="57"/>
      <c r="M100" s="58"/>
      <c r="N100" s="60"/>
      <c r="O100" s="61"/>
    </row>
    <row r="101" spans="2:15" x14ac:dyDescent="0.25">
      <c r="B101" s="49"/>
      <c r="C101" s="27"/>
      <c r="D101" s="5"/>
      <c r="E101" s="5"/>
      <c r="F101" s="70"/>
      <c r="G101" s="70"/>
      <c r="H101" s="5"/>
      <c r="I101" s="5"/>
      <c r="J101" s="5"/>
      <c r="K101" s="5"/>
      <c r="L101" s="5"/>
      <c r="M101" s="27"/>
      <c r="N101" s="27"/>
      <c r="O101" s="44"/>
    </row>
    <row r="102" spans="2:15" ht="15" customHeight="1" x14ac:dyDescent="0.25">
      <c r="B102" s="49"/>
      <c r="C102" s="120" t="str">
        <f>+CONCATENATE("Al ",B214," de los " &amp; FIXED(J112,0)  &amp; "  proyectos presupuestados para el 2018, " &amp; FIXED(J108,0) &amp; " no cuentan con ningún avance en ejecución del gasto, mientras que " &amp; FIXED(J109,0) &amp; " (" &amp; FIXED(K109*100,1) &amp; "% de proyectos) no superan el 50,0% de ejecución, " &amp; FIXED(J110,0) &amp; " proyectos (" &amp; FIXED(K110*100,1) &amp; "% del total) tienen un nivel de ejecución mayor al 50,0% pero no culminan al 100% y " &amp; FIXED(J111,0) &amp; " proyectos por S/ " &amp; FIXED(I111,1) &amp; " millones se han ejecutado al 100,0%.")</f>
        <v>Al 18 de junio de los 221  proyectos presupuestados para el 2018, 111 no cuentan con ningún avance en ejecución del gasto, mientras que 63 (28.5% de proyectos) no superan el 50,0% de ejecución, 31 proyectos (14.0% del total) tienen un nivel de ejecución mayor al 50,0% pero no culminan al 100% y 16 proyectos por S/ 1.5 millones se han ejecutado al 100,0%.</v>
      </c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44"/>
    </row>
    <row r="103" spans="2:15" x14ac:dyDescent="0.25">
      <c r="B103" s="4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44"/>
    </row>
    <row r="104" spans="2:15" x14ac:dyDescent="0.25">
      <c r="B104" s="4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44"/>
    </row>
    <row r="105" spans="2:15" x14ac:dyDescent="0.25">
      <c r="B105" s="49"/>
      <c r="C105" s="27"/>
      <c r="D105" s="27"/>
      <c r="E105" s="130" t="s">
        <v>69</v>
      </c>
      <c r="F105" s="130"/>
      <c r="G105" s="130"/>
      <c r="H105" s="130"/>
      <c r="I105" s="130"/>
      <c r="J105" s="130"/>
      <c r="K105" s="130"/>
      <c r="L105" s="130"/>
      <c r="M105" s="27"/>
      <c r="N105" s="27"/>
      <c r="O105" s="44"/>
    </row>
    <row r="106" spans="2:15" x14ac:dyDescent="0.25">
      <c r="B106" s="49"/>
      <c r="C106" s="27"/>
      <c r="D106" s="27"/>
      <c r="E106" s="5"/>
      <c r="F106" s="131" t="s">
        <v>33</v>
      </c>
      <c r="G106" s="131"/>
      <c r="H106" s="131"/>
      <c r="I106" s="131"/>
      <c r="J106" s="131"/>
      <c r="K106" s="131"/>
      <c r="L106" s="5"/>
      <c r="M106" s="27"/>
      <c r="N106" s="27"/>
      <c r="O106" s="44"/>
    </row>
    <row r="107" spans="2:15" x14ac:dyDescent="0.25">
      <c r="B107" s="49"/>
      <c r="C107" s="27"/>
      <c r="D107" s="27"/>
      <c r="E107" s="27"/>
      <c r="F107" s="29" t="s">
        <v>25</v>
      </c>
      <c r="G107" s="19" t="s">
        <v>18</v>
      </c>
      <c r="H107" s="19" t="s">
        <v>20</v>
      </c>
      <c r="I107" s="19" t="s">
        <v>7</v>
      </c>
      <c r="J107" s="19" t="s">
        <v>24</v>
      </c>
      <c r="K107" s="19" t="s">
        <v>3</v>
      </c>
      <c r="L107" s="27"/>
      <c r="M107" s="27"/>
      <c r="N107" s="27"/>
      <c r="O107" s="44"/>
    </row>
    <row r="108" spans="2:15" x14ac:dyDescent="0.25">
      <c r="B108" s="59"/>
      <c r="C108" s="60"/>
      <c r="D108" s="60"/>
      <c r="E108" s="60"/>
      <c r="F108" s="30" t="s">
        <v>26</v>
      </c>
      <c r="G108" s="23">
        <f>+I108/H108</f>
        <v>0</v>
      </c>
      <c r="H108" s="82">
        <v>70.498892000000012</v>
      </c>
      <c r="I108" s="82">
        <v>0</v>
      </c>
      <c r="J108" s="30">
        <v>111</v>
      </c>
      <c r="K108" s="23">
        <f>+J108/$J$112</f>
        <v>0.50226244343891402</v>
      </c>
      <c r="L108" s="60"/>
      <c r="M108" s="60"/>
      <c r="N108" s="60"/>
      <c r="O108" s="61"/>
    </row>
    <row r="109" spans="2:15" x14ac:dyDescent="0.25">
      <c r="B109" s="59"/>
      <c r="C109" s="60"/>
      <c r="D109" s="60"/>
      <c r="E109" s="60"/>
      <c r="F109" s="30" t="s">
        <v>27</v>
      </c>
      <c r="G109" s="23">
        <f t="shared" ref="G109:G112" si="19">+I109/H109</f>
        <v>8.691354274628707E-2</v>
      </c>
      <c r="H109" s="82">
        <v>208.70762400000001</v>
      </c>
      <c r="I109" s="82">
        <v>18.139519000000011</v>
      </c>
      <c r="J109" s="30">
        <v>63</v>
      </c>
      <c r="K109" s="23">
        <f>+J109/$J$112</f>
        <v>0.28506787330316741</v>
      </c>
      <c r="L109" s="60"/>
      <c r="M109" s="60"/>
      <c r="N109" s="60"/>
      <c r="O109" s="61"/>
    </row>
    <row r="110" spans="2:15" x14ac:dyDescent="0.25">
      <c r="B110" s="59"/>
      <c r="C110" s="60"/>
      <c r="D110" s="60"/>
      <c r="E110" s="60"/>
      <c r="F110" s="30" t="s">
        <v>28</v>
      </c>
      <c r="G110" s="23">
        <f t="shared" si="19"/>
        <v>0.75365863992699467</v>
      </c>
      <c r="H110" s="82">
        <v>90.724423999999999</v>
      </c>
      <c r="I110" s="82">
        <v>68.37524599999999</v>
      </c>
      <c r="J110" s="30">
        <v>31</v>
      </c>
      <c r="K110" s="23">
        <f>+J110/$J$112</f>
        <v>0.14027149321266968</v>
      </c>
      <c r="L110" s="60"/>
      <c r="M110" s="60"/>
      <c r="N110" s="60"/>
      <c r="O110" s="61"/>
    </row>
    <row r="111" spans="2:15" x14ac:dyDescent="0.25">
      <c r="B111" s="59"/>
      <c r="C111" s="60"/>
      <c r="D111" s="60"/>
      <c r="E111" s="60"/>
      <c r="F111" s="30" t="s">
        <v>29</v>
      </c>
      <c r="G111" s="23">
        <f t="shared" si="19"/>
        <v>0.99878745976068894</v>
      </c>
      <c r="H111" s="82">
        <v>1.538918</v>
      </c>
      <c r="I111" s="82">
        <v>1.5370519999999999</v>
      </c>
      <c r="J111" s="30">
        <v>16</v>
      </c>
      <c r="K111" s="23">
        <f>+J111/$J$112</f>
        <v>7.2398190045248875E-2</v>
      </c>
      <c r="L111" s="60"/>
      <c r="M111" s="60"/>
      <c r="N111" s="60"/>
      <c r="O111" s="61"/>
    </row>
    <row r="112" spans="2:15" x14ac:dyDescent="0.25">
      <c r="B112" s="59"/>
      <c r="C112" s="60"/>
      <c r="D112" s="60"/>
      <c r="E112" s="60"/>
      <c r="F112" s="31" t="s">
        <v>0</v>
      </c>
      <c r="G112" s="22">
        <f t="shared" si="19"/>
        <v>0.23703623619443165</v>
      </c>
      <c r="H112" s="43">
        <f t="shared" ref="H112:J112" si="20">SUM(H108:H111)</f>
        <v>371.46985800000004</v>
      </c>
      <c r="I112" s="43">
        <f t="shared" si="20"/>
        <v>88.051817</v>
      </c>
      <c r="J112" s="31">
        <f t="shared" si="20"/>
        <v>221</v>
      </c>
      <c r="K112" s="22">
        <f>+J112/$J$112</f>
        <v>1</v>
      </c>
      <c r="L112" s="60"/>
      <c r="M112" s="60"/>
      <c r="N112" s="60"/>
      <c r="O112" s="61"/>
    </row>
    <row r="113" spans="2:15" x14ac:dyDescent="0.25">
      <c r="B113" s="59"/>
      <c r="C113" s="60"/>
      <c r="D113" s="58"/>
      <c r="E113" s="57"/>
      <c r="F113" s="119" t="s">
        <v>88</v>
      </c>
      <c r="G113" s="119"/>
      <c r="H113" s="119"/>
      <c r="I113" s="119"/>
      <c r="J113" s="119"/>
      <c r="K113" s="119"/>
      <c r="L113" s="57"/>
      <c r="M113" s="58"/>
      <c r="N113" s="60"/>
      <c r="O113" s="61"/>
    </row>
    <row r="114" spans="2:15" x14ac:dyDescent="0.25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/>
    </row>
    <row r="115" spans="2:15" x14ac:dyDescent="0.25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5"/>
    </row>
    <row r="116" spans="2:15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</row>
    <row r="117" spans="2:15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</row>
    <row r="118" spans="2:15" x14ac:dyDescent="0.25"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</row>
    <row r="119" spans="2:15" x14ac:dyDescent="0.25">
      <c r="B119" s="49"/>
      <c r="C119" s="133" t="s">
        <v>30</v>
      </c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50"/>
    </row>
    <row r="120" spans="2:15" x14ac:dyDescent="0.25">
      <c r="B120" s="49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51"/>
    </row>
    <row r="121" spans="2:15" ht="15" customHeight="1" x14ac:dyDescent="0.25">
      <c r="B121" s="49"/>
      <c r="C121" s="120" t="str">
        <f>+CONCATENATE("El avance del presupuesto del Gobierno Regional para proyectos productivos se encuentra al " &amp; FIXED(K127*100,1) &amp; "%, mientras que para los proyectos del tipo social se registra un avance del " &amp; FIXED(K128*100,1) &amp;"% al ",B214,"del 2018. Cabe resaltar que estos dos tipos de proyectos absorben el " &amp; FIXED(SUM(I127:I128)*100,1) &amp; "% del presupuesto total del Gobierno Regional en esta región.")</f>
        <v>El avance del presupuesto del Gobierno Regional para proyectos productivos se encuentra al 15.6%, mientras que para los proyectos del tipo social se registra un avance del 25.9% al 18 de juniodel 2018. Cabe resaltar que estos dos tipos de proyectos absorben el 93.8% del presupuesto total del Gobierno Regional en esta región.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51"/>
    </row>
    <row r="122" spans="2:15" x14ac:dyDescent="0.25">
      <c r="B122" s="4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44"/>
    </row>
    <row r="123" spans="2:15" x14ac:dyDescent="0.25">
      <c r="B123" s="59"/>
      <c r="C123" s="60"/>
      <c r="D123" s="60"/>
      <c r="E123" s="57"/>
      <c r="F123" s="57"/>
      <c r="G123" s="57"/>
      <c r="H123" s="57"/>
      <c r="I123" s="57"/>
      <c r="J123" s="57"/>
      <c r="K123" s="57"/>
      <c r="L123" s="57"/>
      <c r="M123" s="60"/>
      <c r="N123" s="60"/>
      <c r="O123" s="61"/>
    </row>
    <row r="124" spans="2:15" x14ac:dyDescent="0.25">
      <c r="B124" s="49"/>
      <c r="C124" s="27"/>
      <c r="D124" s="27"/>
      <c r="E124" s="134" t="s">
        <v>63</v>
      </c>
      <c r="F124" s="134"/>
      <c r="G124" s="134"/>
      <c r="H124" s="134"/>
      <c r="I124" s="134"/>
      <c r="J124" s="134"/>
      <c r="K124" s="134"/>
      <c r="L124" s="134"/>
      <c r="M124" s="27"/>
      <c r="N124" s="27"/>
      <c r="O124" s="44"/>
    </row>
    <row r="125" spans="2:15" x14ac:dyDescent="0.25">
      <c r="B125" s="49"/>
      <c r="C125" s="27"/>
      <c r="D125" s="27"/>
      <c r="E125" s="5"/>
      <c r="F125" s="131" t="s">
        <v>1</v>
      </c>
      <c r="G125" s="131"/>
      <c r="H125" s="131"/>
      <c r="I125" s="131"/>
      <c r="J125" s="131"/>
      <c r="K125" s="131"/>
      <c r="L125" s="5"/>
      <c r="M125" s="27"/>
      <c r="N125" s="27"/>
      <c r="O125" s="44"/>
    </row>
    <row r="126" spans="2:15" x14ac:dyDescent="0.25">
      <c r="B126" s="59"/>
      <c r="C126" s="60"/>
      <c r="D126" s="60"/>
      <c r="E126" s="57"/>
      <c r="F126" s="132" t="s">
        <v>32</v>
      </c>
      <c r="G126" s="132"/>
      <c r="H126" s="19" t="s">
        <v>6</v>
      </c>
      <c r="I126" s="19" t="s">
        <v>16</v>
      </c>
      <c r="J126" s="19" t="s">
        <v>17</v>
      </c>
      <c r="K126" s="19" t="s">
        <v>18</v>
      </c>
      <c r="L126" s="57"/>
      <c r="M126" s="60"/>
      <c r="N126" s="60"/>
      <c r="O126" s="61"/>
    </row>
    <row r="127" spans="2:15" ht="15" customHeight="1" x14ac:dyDescent="0.25">
      <c r="B127" s="59"/>
      <c r="C127" s="60"/>
      <c r="D127" s="60"/>
      <c r="E127" s="57"/>
      <c r="F127" s="20" t="s">
        <v>13</v>
      </c>
      <c r="G127" s="11"/>
      <c r="H127" s="100">
        <v>92.993266999999989</v>
      </c>
      <c r="I127" s="23">
        <f>+H127/H$131</f>
        <v>0.24247693816084279</v>
      </c>
      <c r="J127" s="82">
        <v>14.506029</v>
      </c>
      <c r="K127" s="23">
        <f>+J127/H127</f>
        <v>0.15599009979937581</v>
      </c>
      <c r="L127" s="57"/>
      <c r="M127" s="60"/>
      <c r="N127" s="60"/>
      <c r="O127" s="61"/>
    </row>
    <row r="128" spans="2:15" x14ac:dyDescent="0.25">
      <c r="B128" s="59"/>
      <c r="C128" s="60"/>
      <c r="D128" s="60"/>
      <c r="E128" s="57"/>
      <c r="F128" s="20" t="s">
        <v>14</v>
      </c>
      <c r="G128" s="11"/>
      <c r="H128" s="82">
        <v>266.69259499999998</v>
      </c>
      <c r="I128" s="23">
        <f t="shared" ref="I128:I130" si="21">+H128/H$131</f>
        <v>0.69539232195992962</v>
      </c>
      <c r="J128" s="82">
        <v>69.144467000000006</v>
      </c>
      <c r="K128" s="23">
        <f t="shared" ref="K128:K131" si="22">+J128/H128</f>
        <v>0.25926654243999542</v>
      </c>
      <c r="L128" s="57"/>
      <c r="M128" s="60"/>
      <c r="N128" s="60"/>
      <c r="O128" s="61"/>
    </row>
    <row r="129" spans="2:15" x14ac:dyDescent="0.25">
      <c r="B129" s="59"/>
      <c r="C129" s="60"/>
      <c r="D129" s="60"/>
      <c r="E129" s="57"/>
      <c r="F129" s="20" t="s">
        <v>23</v>
      </c>
      <c r="G129" s="11"/>
      <c r="H129" s="82">
        <v>10.938205999999999</v>
      </c>
      <c r="I129" s="23">
        <f t="shared" si="21"/>
        <v>2.8521018622268211E-2</v>
      </c>
      <c r="J129" s="82">
        <v>0.59832700000000005</v>
      </c>
      <c r="K129" s="23">
        <f t="shared" si="22"/>
        <v>5.4700652008199527E-2</v>
      </c>
      <c r="L129" s="57"/>
      <c r="M129" s="60"/>
      <c r="N129" s="60"/>
      <c r="O129" s="61"/>
    </row>
    <row r="130" spans="2:15" x14ac:dyDescent="0.25">
      <c r="B130" s="59"/>
      <c r="C130" s="60"/>
      <c r="D130" s="60"/>
      <c r="E130" s="57"/>
      <c r="F130" s="20" t="s">
        <v>15</v>
      </c>
      <c r="G130" s="11"/>
      <c r="H130" s="82">
        <v>12.889794</v>
      </c>
      <c r="I130" s="23">
        <f t="shared" si="21"/>
        <v>3.3609721256959421E-2</v>
      </c>
      <c r="J130" s="82">
        <v>1.191195</v>
      </c>
      <c r="K130" s="23">
        <f t="shared" si="22"/>
        <v>9.2413812043854224E-2</v>
      </c>
      <c r="L130" s="57"/>
      <c r="M130" s="60"/>
      <c r="N130" s="60"/>
      <c r="O130" s="61"/>
    </row>
    <row r="131" spans="2:15" x14ac:dyDescent="0.25">
      <c r="B131" s="59"/>
      <c r="C131" s="60"/>
      <c r="D131" s="60"/>
      <c r="E131" s="57"/>
      <c r="F131" s="21" t="s">
        <v>0</v>
      </c>
      <c r="G131" s="13"/>
      <c r="H131" s="43">
        <f>SUM(H127:H130)</f>
        <v>383.51386199999996</v>
      </c>
      <c r="I131" s="22">
        <f>SUM(I127:I130)</f>
        <v>1</v>
      </c>
      <c r="J131" s="43">
        <f>SUM(J127:J130)</f>
        <v>85.440017999999995</v>
      </c>
      <c r="K131" s="22">
        <f t="shared" si="22"/>
        <v>0.22278208551429102</v>
      </c>
      <c r="L131" s="57"/>
      <c r="M131" s="60"/>
      <c r="N131" s="60"/>
      <c r="O131" s="61"/>
    </row>
    <row r="132" spans="2:15" x14ac:dyDescent="0.25">
      <c r="B132" s="59"/>
      <c r="C132" s="60"/>
      <c r="D132" s="58"/>
      <c r="E132" s="57"/>
      <c r="F132" s="119" t="s">
        <v>88</v>
      </c>
      <c r="G132" s="119"/>
      <c r="H132" s="119"/>
      <c r="I132" s="119"/>
      <c r="J132" s="119"/>
      <c r="K132" s="119"/>
      <c r="L132" s="57"/>
      <c r="M132" s="58"/>
      <c r="N132" s="60"/>
      <c r="O132" s="61"/>
    </row>
    <row r="133" spans="2:15" x14ac:dyDescent="0.25">
      <c r="B133" s="49"/>
      <c r="C133" s="27"/>
      <c r="D133" s="27"/>
      <c r="E133" s="5"/>
      <c r="F133" s="5"/>
      <c r="G133" s="5"/>
      <c r="H133" s="5"/>
      <c r="I133" s="5"/>
      <c r="J133" s="5"/>
      <c r="K133" s="5"/>
      <c r="L133" s="5"/>
      <c r="M133" s="27"/>
      <c r="N133" s="27"/>
      <c r="O133" s="44"/>
    </row>
    <row r="134" spans="2:15" ht="15" customHeight="1" x14ac:dyDescent="0.25">
      <c r="B134" s="49"/>
      <c r="C134" s="120" t="str">
        <f>+CONCATENATE( "El gasto del Gobierno Regional en el sector " &amp; TEXT(F140,20) &amp; " cuenta con el mayor presupuesto en esta región, con un nivel de ejecución del " &amp; FIXED(K140*100,1) &amp; "%, del mismo modo para proyectos " &amp; TEXT(F141,20)&amp; " se tiene un nivel de avance de " &amp; FIXED(K141*100,1) &amp; "%. Cabe destacar que solo estos dos sectores concentran el " &amp; FIXED(SUM(I140:I141)*100,1) &amp; "% del presupuesto de esta región. ")</f>
        <v xml:space="preserve">El gasto del Gobierno Regional en el sector SALUD cuenta con el mayor presupuesto en esta región, con un nivel de ejecución del 16.5%, del mismo modo para proyectos EDUCACION se tiene un nivel de avance de 25.8%. Cabe destacar que solo estos dos sectores concentran el 53.6% del presupuesto de esta región. </v>
      </c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44"/>
    </row>
    <row r="135" spans="2:15" x14ac:dyDescent="0.25">
      <c r="B135" s="4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44"/>
    </row>
    <row r="136" spans="2:15" x14ac:dyDescent="0.25">
      <c r="B136" s="49"/>
      <c r="C136" s="27"/>
      <c r="D136" s="5"/>
      <c r="E136" s="5"/>
      <c r="F136" s="5"/>
      <c r="G136" s="5"/>
      <c r="H136" s="27"/>
      <c r="I136" s="27"/>
      <c r="J136" s="27"/>
      <c r="K136" s="27"/>
      <c r="L136" s="27"/>
      <c r="M136" s="27"/>
      <c r="N136" s="27"/>
      <c r="O136" s="44"/>
    </row>
    <row r="137" spans="2:15" x14ac:dyDescent="0.25">
      <c r="B137" s="59"/>
      <c r="C137" s="60"/>
      <c r="D137" s="57"/>
      <c r="E137" s="130" t="s">
        <v>66</v>
      </c>
      <c r="F137" s="130"/>
      <c r="G137" s="130"/>
      <c r="H137" s="130"/>
      <c r="I137" s="130"/>
      <c r="J137" s="130"/>
      <c r="K137" s="130"/>
      <c r="L137" s="130"/>
      <c r="M137" s="60"/>
      <c r="N137" s="60"/>
      <c r="O137" s="61"/>
    </row>
    <row r="138" spans="2:15" x14ac:dyDescent="0.25">
      <c r="B138" s="59"/>
      <c r="C138" s="60"/>
      <c r="D138" s="57"/>
      <c r="E138" s="5"/>
      <c r="F138" s="131" t="s">
        <v>1</v>
      </c>
      <c r="G138" s="131"/>
      <c r="H138" s="131"/>
      <c r="I138" s="131"/>
      <c r="J138" s="131"/>
      <c r="K138" s="131"/>
      <c r="L138" s="5"/>
      <c r="M138" s="60"/>
      <c r="N138" s="60"/>
      <c r="O138" s="61"/>
    </row>
    <row r="139" spans="2:15" x14ac:dyDescent="0.25">
      <c r="B139" s="59"/>
      <c r="C139" s="60"/>
      <c r="D139" s="57"/>
      <c r="E139" s="27"/>
      <c r="F139" s="132" t="s">
        <v>22</v>
      </c>
      <c r="G139" s="132"/>
      <c r="H139" s="19" t="s">
        <v>20</v>
      </c>
      <c r="I139" s="19" t="s">
        <v>3</v>
      </c>
      <c r="J139" s="19" t="s">
        <v>21</v>
      </c>
      <c r="K139" s="19" t="s">
        <v>18</v>
      </c>
      <c r="L139" s="5"/>
      <c r="M139" s="60"/>
      <c r="N139" s="60"/>
      <c r="O139" s="61"/>
    </row>
    <row r="140" spans="2:15" x14ac:dyDescent="0.25">
      <c r="B140" s="59"/>
      <c r="C140" s="60"/>
      <c r="D140" s="57"/>
      <c r="E140" s="60"/>
      <c r="F140" s="20" t="s">
        <v>54</v>
      </c>
      <c r="G140" s="25"/>
      <c r="H140" s="82">
        <v>110.237365</v>
      </c>
      <c r="I140" s="23">
        <f>+H140/H$148</f>
        <v>0.28744036636673126</v>
      </c>
      <c r="J140" s="82">
        <v>18.149913000000002</v>
      </c>
      <c r="K140" s="23">
        <f>+J140/H140</f>
        <v>0.16464392994154026</v>
      </c>
      <c r="L140" s="57"/>
      <c r="M140" s="60"/>
      <c r="N140" s="60"/>
      <c r="O140" s="61"/>
    </row>
    <row r="141" spans="2:15" x14ac:dyDescent="0.25">
      <c r="B141" s="59"/>
      <c r="C141" s="60"/>
      <c r="D141" s="57"/>
      <c r="E141" s="60"/>
      <c r="F141" s="20" t="s">
        <v>50</v>
      </c>
      <c r="G141" s="25"/>
      <c r="H141" s="82">
        <v>95.338856000000007</v>
      </c>
      <c r="I141" s="23">
        <f t="shared" ref="I141:I147" si="23">+H141/H$148</f>
        <v>0.24859298566892485</v>
      </c>
      <c r="J141" s="82">
        <v>24.574508999999999</v>
      </c>
      <c r="K141" s="23">
        <f t="shared" ref="K141:K148" si="24">+J141/H141</f>
        <v>0.25775963789622142</v>
      </c>
      <c r="L141" s="57"/>
      <c r="M141" s="60"/>
      <c r="N141" s="60"/>
      <c r="O141" s="61"/>
    </row>
    <row r="142" spans="2:15" x14ac:dyDescent="0.25">
      <c r="B142" s="59"/>
      <c r="C142" s="60"/>
      <c r="D142" s="57"/>
      <c r="E142" s="60"/>
      <c r="F142" s="20" t="s">
        <v>48</v>
      </c>
      <c r="G142" s="25"/>
      <c r="H142" s="82">
        <v>53.083359999999999</v>
      </c>
      <c r="I142" s="23">
        <f t="shared" si="23"/>
        <v>0.1384131455462228</v>
      </c>
      <c r="J142" s="82">
        <v>10.076521</v>
      </c>
      <c r="K142" s="23">
        <f t="shared" si="24"/>
        <v>0.18982447606933697</v>
      </c>
      <c r="L142" s="57"/>
      <c r="M142" s="60"/>
      <c r="N142" s="60"/>
      <c r="O142" s="61"/>
    </row>
    <row r="143" spans="2:15" x14ac:dyDescent="0.25">
      <c r="B143" s="59"/>
      <c r="C143" s="60"/>
      <c r="D143" s="57"/>
      <c r="E143" s="60"/>
      <c r="F143" s="20" t="s">
        <v>49</v>
      </c>
      <c r="G143" s="25"/>
      <c r="H143" s="82">
        <v>51.472811</v>
      </c>
      <c r="I143" s="23">
        <f t="shared" si="23"/>
        <v>0.13421369108165379</v>
      </c>
      <c r="J143" s="82">
        <v>18.427087</v>
      </c>
      <c r="K143" s="23">
        <f t="shared" si="24"/>
        <v>0.35799651586931985</v>
      </c>
      <c r="L143" s="57"/>
      <c r="M143" s="60"/>
      <c r="N143" s="60"/>
      <c r="O143" s="61"/>
    </row>
    <row r="144" spans="2:15" x14ac:dyDescent="0.25">
      <c r="B144" s="59"/>
      <c r="C144" s="60"/>
      <c r="D144" s="57"/>
      <c r="E144" s="60"/>
      <c r="F144" s="20" t="s">
        <v>90</v>
      </c>
      <c r="G144" s="25"/>
      <c r="H144" s="82">
        <v>14.509705</v>
      </c>
      <c r="I144" s="23">
        <f t="shared" si="23"/>
        <v>3.7833586833948656E-2</v>
      </c>
      <c r="J144" s="82">
        <v>2.7014260000000001</v>
      </c>
      <c r="K144" s="23">
        <f>+J144/H144</f>
        <v>0.1861806287584758</v>
      </c>
      <c r="L144" s="57"/>
      <c r="M144" s="60"/>
      <c r="N144" s="60"/>
      <c r="O144" s="61"/>
    </row>
    <row r="145" spans="2:15" x14ac:dyDescent="0.25">
      <c r="B145" s="59"/>
      <c r="C145" s="60"/>
      <c r="D145" s="57"/>
      <c r="E145" s="60"/>
      <c r="F145" s="20" t="s">
        <v>52</v>
      </c>
      <c r="G145" s="25"/>
      <c r="H145" s="82">
        <v>12.889794</v>
      </c>
      <c r="I145" s="23">
        <f t="shared" si="23"/>
        <v>3.3609721256959421E-2</v>
      </c>
      <c r="J145" s="82">
        <v>1.191195</v>
      </c>
      <c r="K145" s="23">
        <f t="shared" si="24"/>
        <v>9.2413812043854224E-2</v>
      </c>
      <c r="L145" s="57"/>
      <c r="M145" s="60"/>
      <c r="N145" s="60"/>
      <c r="O145" s="61"/>
    </row>
    <row r="146" spans="2:15" x14ac:dyDescent="0.25">
      <c r="B146" s="59"/>
      <c r="C146" s="60"/>
      <c r="D146" s="57"/>
      <c r="E146" s="60"/>
      <c r="F146" s="20" t="s">
        <v>51</v>
      </c>
      <c r="G146" s="25"/>
      <c r="H146" s="82">
        <v>12.189094000000001</v>
      </c>
      <c r="I146" s="23">
        <f t="shared" si="23"/>
        <v>3.1782668653577907E-2</v>
      </c>
      <c r="J146" s="82">
        <v>1.151659</v>
      </c>
      <c r="K146" s="23">
        <f t="shared" si="24"/>
        <v>9.4482740062550988E-2</v>
      </c>
      <c r="L146" s="57"/>
      <c r="M146" s="60"/>
      <c r="N146" s="60"/>
      <c r="O146" s="61"/>
    </row>
    <row r="147" spans="2:15" x14ac:dyDescent="0.25">
      <c r="B147" s="59"/>
      <c r="C147" s="60"/>
      <c r="D147" s="57"/>
      <c r="E147" s="60"/>
      <c r="F147" s="20" t="s">
        <v>53</v>
      </c>
      <c r="G147" s="25"/>
      <c r="H147" s="82">
        <f>+H131-SUM(H140:H146)</f>
        <v>33.792876999999976</v>
      </c>
      <c r="I147" s="23">
        <f t="shared" si="23"/>
        <v>8.8113834591981396E-2</v>
      </c>
      <c r="J147" s="82">
        <f>+J131-SUM(J140:J146)</f>
        <v>9.1677080000000046</v>
      </c>
      <c r="K147" s="23">
        <f t="shared" si="24"/>
        <v>0.27129113629478813</v>
      </c>
      <c r="L147" s="57"/>
      <c r="M147" s="60"/>
      <c r="N147" s="60"/>
      <c r="O147" s="61"/>
    </row>
    <row r="148" spans="2:15" x14ac:dyDescent="0.25">
      <c r="B148" s="59"/>
      <c r="C148" s="60"/>
      <c r="D148" s="57"/>
      <c r="E148" s="60"/>
      <c r="F148" s="21" t="s">
        <v>0</v>
      </c>
      <c r="G148" s="26"/>
      <c r="H148" s="43">
        <f>SUM(H140:H147)</f>
        <v>383.51386199999996</v>
      </c>
      <c r="I148" s="22">
        <f>SUM(I140:I147)</f>
        <v>1</v>
      </c>
      <c r="J148" s="43">
        <f>SUM(J140:J147)</f>
        <v>85.440017999999995</v>
      </c>
      <c r="K148" s="22">
        <f t="shared" si="24"/>
        <v>0.22278208551429102</v>
      </c>
      <c r="L148" s="5"/>
      <c r="M148" s="27"/>
      <c r="N148" s="27"/>
      <c r="O148" s="44"/>
    </row>
    <row r="149" spans="2:15" x14ac:dyDescent="0.25">
      <c r="B149" s="59"/>
      <c r="C149" s="60"/>
      <c r="D149" s="58"/>
      <c r="E149" s="57"/>
      <c r="F149" s="119" t="s">
        <v>88</v>
      </c>
      <c r="G149" s="119"/>
      <c r="H149" s="119"/>
      <c r="I149" s="119"/>
      <c r="J149" s="119"/>
      <c r="K149" s="119"/>
      <c r="L149" s="5"/>
      <c r="M149" s="3"/>
      <c r="N149" s="27"/>
      <c r="O149" s="44"/>
    </row>
    <row r="150" spans="2:15" x14ac:dyDescent="0.25">
      <c r="B150" s="59"/>
      <c r="C150" s="60"/>
      <c r="D150" s="57"/>
      <c r="E150" s="57"/>
      <c r="F150" s="62"/>
      <c r="G150" s="62"/>
      <c r="H150" s="57"/>
      <c r="I150" s="57"/>
      <c r="J150" s="57"/>
      <c r="K150" s="57"/>
      <c r="L150" s="57"/>
      <c r="M150" s="60"/>
      <c r="N150" s="60"/>
      <c r="O150" s="61"/>
    </row>
    <row r="151" spans="2:15" ht="15" customHeight="1" x14ac:dyDescent="0.25">
      <c r="B151" s="49"/>
      <c r="C151" s="120" t="str">
        <f>+CONCATENATE("Al ",B214,"  de los " &amp; FIXED(J161,0)  &amp; "  proyectos presupuestados para el 2018, " &amp; FIXED(J157,0) &amp; " no cuentan con ningún avance en ejecución del gasto, mientras que " &amp; FIXED(J158,0) &amp; " (" &amp; FIXED(K158*100,1) &amp; "% de proyectos) no superan el 50,0% de ejecución, " &amp; FIXED(J159,0) &amp; " proyectos (" &amp; FIXED(K159*100,1) &amp; "% del total) tienen un nivel de ejecución mayor al 50,0% pero no culminan al 100% y " &amp; FIXED(J160,0) &amp; " proyectos por S/ " &amp; FIXED(I160,1) &amp; " millones se han ejecutado al 100,0%.")</f>
        <v>Al 18 de junio  de los 238  proyectos presupuestados para el 2018, 111 no cuentan con ningún avance en ejecución del gasto, mientras que 89 (37.4% de proyectos) no superan el 50,0% de ejecución, 22 proyectos (9.2% del total) tienen un nivel de ejecución mayor al 50,0% pero no culminan al 100% y 16 proyectos por S/ 2.6 millones se han ejecutado al 100,0%.</v>
      </c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44"/>
    </row>
    <row r="152" spans="2:15" x14ac:dyDescent="0.25">
      <c r="B152" s="4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44"/>
    </row>
    <row r="153" spans="2:15" x14ac:dyDescent="0.25">
      <c r="B153" s="49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44"/>
    </row>
    <row r="154" spans="2:15" x14ac:dyDescent="0.25">
      <c r="B154" s="49"/>
      <c r="C154" s="27"/>
      <c r="D154" s="27"/>
      <c r="E154" s="130" t="s">
        <v>71</v>
      </c>
      <c r="F154" s="130"/>
      <c r="G154" s="130"/>
      <c r="H154" s="130"/>
      <c r="I154" s="130"/>
      <c r="J154" s="130"/>
      <c r="K154" s="130"/>
      <c r="L154" s="130"/>
      <c r="M154" s="27"/>
      <c r="N154" s="27"/>
      <c r="O154" s="44"/>
    </row>
    <row r="155" spans="2:15" x14ac:dyDescent="0.25">
      <c r="B155" s="49"/>
      <c r="C155" s="27"/>
      <c r="D155" s="27"/>
      <c r="E155" s="5"/>
      <c r="F155" s="131" t="s">
        <v>33</v>
      </c>
      <c r="G155" s="131"/>
      <c r="H155" s="131"/>
      <c r="I155" s="131"/>
      <c r="J155" s="131"/>
      <c r="K155" s="131"/>
      <c r="L155" s="5"/>
      <c r="M155" s="27"/>
      <c r="N155" s="27"/>
      <c r="O155" s="44"/>
    </row>
    <row r="156" spans="2:15" x14ac:dyDescent="0.25">
      <c r="B156" s="59"/>
      <c r="C156" s="60"/>
      <c r="D156" s="60"/>
      <c r="E156" s="60"/>
      <c r="F156" s="19" t="s">
        <v>25</v>
      </c>
      <c r="G156" s="19" t="s">
        <v>18</v>
      </c>
      <c r="H156" s="19" t="s">
        <v>20</v>
      </c>
      <c r="I156" s="19" t="s">
        <v>7</v>
      </c>
      <c r="J156" s="19" t="s">
        <v>24</v>
      </c>
      <c r="K156" s="19" t="s">
        <v>3</v>
      </c>
      <c r="L156" s="60"/>
      <c r="M156" s="60"/>
      <c r="N156" s="60"/>
      <c r="O156" s="61"/>
    </row>
    <row r="157" spans="2:15" x14ac:dyDescent="0.25">
      <c r="B157" s="59"/>
      <c r="C157" s="60"/>
      <c r="D157" s="60"/>
      <c r="E157" s="60"/>
      <c r="F157" s="30" t="s">
        <v>26</v>
      </c>
      <c r="G157" s="23">
        <f>+I157/H157</f>
        <v>0</v>
      </c>
      <c r="H157" s="82">
        <v>53.008210000000005</v>
      </c>
      <c r="I157" s="82">
        <v>0</v>
      </c>
      <c r="J157" s="30">
        <v>111</v>
      </c>
      <c r="K157" s="23">
        <f>+J157/J$161</f>
        <v>0.46638655462184875</v>
      </c>
      <c r="L157" s="60"/>
      <c r="M157" s="60"/>
      <c r="N157" s="60"/>
      <c r="O157" s="61"/>
    </row>
    <row r="158" spans="2:15" x14ac:dyDescent="0.25">
      <c r="B158" s="59"/>
      <c r="C158" s="60"/>
      <c r="D158" s="60"/>
      <c r="E158" s="60"/>
      <c r="F158" s="30" t="s">
        <v>27</v>
      </c>
      <c r="G158" s="23">
        <f t="shared" ref="G158:G161" si="25">+I158/H158</f>
        <v>0.20769274013591982</v>
      </c>
      <c r="H158" s="82">
        <v>299.40764400000006</v>
      </c>
      <c r="I158" s="82">
        <v>62.184794000000004</v>
      </c>
      <c r="J158" s="30">
        <v>89</v>
      </c>
      <c r="K158" s="23">
        <f t="shared" ref="K158:K160" si="26">+J158/J$161</f>
        <v>0.37394957983193278</v>
      </c>
      <c r="L158" s="60"/>
      <c r="M158" s="60"/>
      <c r="N158" s="60"/>
      <c r="O158" s="61"/>
    </row>
    <row r="159" spans="2:15" x14ac:dyDescent="0.25">
      <c r="B159" s="59"/>
      <c r="C159" s="60"/>
      <c r="D159" s="60"/>
      <c r="E159" s="60"/>
      <c r="F159" s="30" t="s">
        <v>28</v>
      </c>
      <c r="G159" s="23">
        <f t="shared" si="25"/>
        <v>0.7249523548511283</v>
      </c>
      <c r="H159" s="82">
        <v>28.489784</v>
      </c>
      <c r="I159" s="82">
        <v>20.653735999999999</v>
      </c>
      <c r="J159" s="30">
        <v>22</v>
      </c>
      <c r="K159" s="23">
        <f t="shared" si="26"/>
        <v>9.2436974789915971E-2</v>
      </c>
      <c r="L159" s="60"/>
      <c r="M159" s="60"/>
      <c r="N159" s="60"/>
      <c r="O159" s="61"/>
    </row>
    <row r="160" spans="2:15" x14ac:dyDescent="0.25">
      <c r="B160" s="59"/>
      <c r="C160" s="60"/>
      <c r="D160" s="60"/>
      <c r="E160" s="60"/>
      <c r="F160" s="30" t="s">
        <v>29</v>
      </c>
      <c r="G160" s="23">
        <f t="shared" si="25"/>
        <v>0.99741548271927571</v>
      </c>
      <c r="H160" s="82">
        <v>2.6082239999999999</v>
      </c>
      <c r="I160" s="82">
        <v>2.601483</v>
      </c>
      <c r="J160" s="30">
        <v>16</v>
      </c>
      <c r="K160" s="23">
        <f t="shared" si="26"/>
        <v>6.7226890756302518E-2</v>
      </c>
      <c r="L160" s="60"/>
      <c r="M160" s="60"/>
      <c r="N160" s="60"/>
      <c r="O160" s="61"/>
    </row>
    <row r="161" spans="2:15" x14ac:dyDescent="0.25">
      <c r="B161" s="59"/>
      <c r="C161" s="60"/>
      <c r="D161" s="60"/>
      <c r="E161" s="60"/>
      <c r="F161" s="31" t="s">
        <v>0</v>
      </c>
      <c r="G161" s="22">
        <f t="shared" si="25"/>
        <v>0.22278207247695259</v>
      </c>
      <c r="H161" s="43">
        <f t="shared" ref="H161:J161" si="27">SUM(H157:H160)</f>
        <v>383.51386200000007</v>
      </c>
      <c r="I161" s="43">
        <f t="shared" si="27"/>
        <v>85.440013000000008</v>
      </c>
      <c r="J161" s="31">
        <f t="shared" si="27"/>
        <v>238</v>
      </c>
      <c r="K161" s="22">
        <f>SUM(K157:K160)</f>
        <v>1</v>
      </c>
      <c r="L161" s="60"/>
      <c r="M161" s="60"/>
      <c r="N161" s="60"/>
      <c r="O161" s="61"/>
    </row>
    <row r="162" spans="2:15" x14ac:dyDescent="0.25">
      <c r="B162" s="59"/>
      <c r="C162" s="60"/>
      <c r="D162" s="58"/>
      <c r="E162" s="57"/>
      <c r="F162" s="119" t="s">
        <v>88</v>
      </c>
      <c r="G162" s="119"/>
      <c r="H162" s="119"/>
      <c r="I162" s="119"/>
      <c r="J162" s="119"/>
      <c r="K162" s="119"/>
      <c r="L162" s="57"/>
      <c r="M162" s="58"/>
      <c r="N162" s="60"/>
      <c r="O162" s="61"/>
    </row>
    <row r="163" spans="2:15" x14ac:dyDescent="0.25">
      <c r="B163" s="59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/>
    </row>
    <row r="164" spans="2:15" x14ac:dyDescent="0.25"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5"/>
    </row>
    <row r="165" spans="2:15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</row>
    <row r="166" spans="2:15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</row>
    <row r="167" spans="2:15" x14ac:dyDescent="0.25">
      <c r="B167" s="75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7"/>
    </row>
    <row r="168" spans="2:15" x14ac:dyDescent="0.25">
      <c r="B168" s="49"/>
      <c r="C168" s="133" t="s">
        <v>31</v>
      </c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50"/>
    </row>
    <row r="169" spans="2:15" x14ac:dyDescent="0.25">
      <c r="B169" s="49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51"/>
    </row>
    <row r="170" spans="2:15" ht="15" customHeight="1" x14ac:dyDescent="0.25">
      <c r="B170" s="49"/>
      <c r="C170" s="120" t="str">
        <f>+CONCATENATE("El avance del presupuesto de los Gobiernos Locales en esta región para proyectos productivos se encuentra al " &amp; FIXED(K176*100,1) &amp; "%, mientras que para los proyectos del tipo social se registra un avance del " &amp; FIXED(K177*100,1) &amp;"% al ",B214," del 2017. Cabe resaltar que estos dos tipos de proyectos absorben el " &amp; FIXED(SUM(I176:I177)*100,1) &amp; "% del presupuesto total de los Gobiernos Locales en esta región.")</f>
        <v>El avance del presupuesto de los Gobiernos Locales en esta región para proyectos productivos se encuentra al 20.7%, mientras que para los proyectos del tipo social se registra un avance del 25.3% al 18 de junio del 2017. Cabe resaltar que estos dos tipos de proyectos absorben el 94.4% del presupuesto total de los Gobiernos Locales en esta región.</v>
      </c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51"/>
    </row>
    <row r="171" spans="2:15" x14ac:dyDescent="0.25">
      <c r="B171" s="4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44"/>
    </row>
    <row r="172" spans="2:15" x14ac:dyDescent="0.25">
      <c r="B172" s="49"/>
      <c r="C172" s="27"/>
      <c r="D172" s="27"/>
      <c r="E172" s="5"/>
      <c r="F172" s="5"/>
      <c r="G172" s="5"/>
      <c r="H172" s="5"/>
      <c r="I172" s="5"/>
      <c r="J172" s="5"/>
      <c r="K172" s="5"/>
      <c r="L172" s="5"/>
      <c r="M172" s="27"/>
      <c r="N172" s="27"/>
      <c r="O172" s="44"/>
    </row>
    <row r="173" spans="2:15" x14ac:dyDescent="0.25">
      <c r="B173" s="49"/>
      <c r="C173" s="27"/>
      <c r="D173" s="27"/>
      <c r="E173" s="134" t="s">
        <v>64</v>
      </c>
      <c r="F173" s="134"/>
      <c r="G173" s="134"/>
      <c r="H173" s="134"/>
      <c r="I173" s="134"/>
      <c r="J173" s="134"/>
      <c r="K173" s="134"/>
      <c r="L173" s="134"/>
      <c r="M173" s="27"/>
      <c r="N173" s="27"/>
      <c r="O173" s="44"/>
    </row>
    <row r="174" spans="2:15" x14ac:dyDescent="0.25">
      <c r="B174" s="49"/>
      <c r="C174" s="27"/>
      <c r="D174" s="27"/>
      <c r="E174" s="5"/>
      <c r="F174" s="131" t="s">
        <v>1</v>
      </c>
      <c r="G174" s="131"/>
      <c r="H174" s="131"/>
      <c r="I174" s="131"/>
      <c r="J174" s="131"/>
      <c r="K174" s="131"/>
      <c r="L174" s="5"/>
      <c r="M174" s="27"/>
      <c r="N174" s="27"/>
      <c r="O174" s="44"/>
    </row>
    <row r="175" spans="2:15" x14ac:dyDescent="0.25">
      <c r="B175" s="49"/>
      <c r="C175" s="27"/>
      <c r="D175" s="27"/>
      <c r="E175" s="5"/>
      <c r="F175" s="132" t="s">
        <v>32</v>
      </c>
      <c r="G175" s="132"/>
      <c r="H175" s="19" t="s">
        <v>6</v>
      </c>
      <c r="I175" s="19" t="s">
        <v>16</v>
      </c>
      <c r="J175" s="19" t="s">
        <v>17</v>
      </c>
      <c r="K175" s="19" t="s">
        <v>18</v>
      </c>
      <c r="L175" s="5"/>
      <c r="M175" s="27"/>
      <c r="N175" s="27"/>
      <c r="O175" s="44"/>
    </row>
    <row r="176" spans="2:15" x14ac:dyDescent="0.25">
      <c r="B176" s="59"/>
      <c r="C176" s="60"/>
      <c r="D176" s="60"/>
      <c r="E176" s="57"/>
      <c r="F176" s="20" t="s">
        <v>13</v>
      </c>
      <c r="G176" s="11"/>
      <c r="H176" s="100">
        <v>359.88226199999997</v>
      </c>
      <c r="I176" s="23">
        <f>+H176/H$180</f>
        <v>0.47158947333997553</v>
      </c>
      <c r="J176" s="82">
        <v>74.412017999999989</v>
      </c>
      <c r="K176" s="23">
        <f>+J176/H176</f>
        <v>0.20676767336757484</v>
      </c>
      <c r="L176" s="57"/>
      <c r="M176" s="60"/>
      <c r="N176" s="60"/>
      <c r="O176" s="61"/>
    </row>
    <row r="177" spans="2:15" x14ac:dyDescent="0.25">
      <c r="B177" s="59"/>
      <c r="C177" s="60"/>
      <c r="D177" s="60"/>
      <c r="E177" s="57"/>
      <c r="F177" s="20" t="s">
        <v>14</v>
      </c>
      <c r="G177" s="11"/>
      <c r="H177" s="82">
        <v>360.295053</v>
      </c>
      <c r="I177" s="23">
        <f>+H177/H$180</f>
        <v>0.47213039438789728</v>
      </c>
      <c r="J177" s="82">
        <v>90.990126000000004</v>
      </c>
      <c r="K177" s="23">
        <f t="shared" ref="K177:K180" si="28">+J177/H177</f>
        <v>0.25254336756047552</v>
      </c>
      <c r="L177" s="57"/>
      <c r="M177" s="60"/>
      <c r="N177" s="60"/>
      <c r="O177" s="61"/>
    </row>
    <row r="178" spans="2:15" x14ac:dyDescent="0.25">
      <c r="B178" s="59"/>
      <c r="C178" s="60"/>
      <c r="D178" s="60"/>
      <c r="E178" s="57"/>
      <c r="F178" s="20" t="s">
        <v>23</v>
      </c>
      <c r="G178" s="11"/>
      <c r="H178" s="82">
        <v>13.568695999999999</v>
      </c>
      <c r="I178" s="23">
        <f t="shared" ref="I178:I179" si="29">+H178/H$180</f>
        <v>1.7780410084646609E-2</v>
      </c>
      <c r="J178" s="82">
        <v>7.1677569999999999</v>
      </c>
      <c r="K178" s="23">
        <f t="shared" si="28"/>
        <v>0.52825687892189499</v>
      </c>
      <c r="L178" s="57"/>
      <c r="M178" s="60"/>
      <c r="N178" s="60"/>
      <c r="O178" s="61"/>
    </row>
    <row r="179" spans="2:15" x14ac:dyDescent="0.25">
      <c r="B179" s="59"/>
      <c r="C179" s="60"/>
      <c r="D179" s="60"/>
      <c r="E179" s="57"/>
      <c r="F179" s="20" t="s">
        <v>15</v>
      </c>
      <c r="G179" s="11"/>
      <c r="H179" s="82">
        <v>29.380144999999999</v>
      </c>
      <c r="I179" s="23">
        <f t="shared" si="29"/>
        <v>3.8499722187480628E-2</v>
      </c>
      <c r="J179" s="82">
        <v>12.005995</v>
      </c>
      <c r="K179" s="23">
        <f t="shared" si="28"/>
        <v>0.40864314999126111</v>
      </c>
      <c r="L179" s="57"/>
      <c r="M179" s="60"/>
      <c r="N179" s="60"/>
      <c r="O179" s="61"/>
    </row>
    <row r="180" spans="2:15" x14ac:dyDescent="0.25">
      <c r="B180" s="59"/>
      <c r="C180" s="60"/>
      <c r="D180" s="60"/>
      <c r="E180" s="57"/>
      <c r="F180" s="21" t="s">
        <v>0</v>
      </c>
      <c r="G180" s="13"/>
      <c r="H180" s="43">
        <f>SUM(H176:H179)</f>
        <v>763.12615599999992</v>
      </c>
      <c r="I180" s="22">
        <f>SUM(I176:I179)</f>
        <v>1</v>
      </c>
      <c r="J180" s="43">
        <f>SUM(J176:J179)</f>
        <v>184.575896</v>
      </c>
      <c r="K180" s="22">
        <f t="shared" si="28"/>
        <v>0.24186812959926907</v>
      </c>
      <c r="L180" s="57"/>
      <c r="M180" s="60"/>
      <c r="N180" s="60"/>
      <c r="O180" s="61"/>
    </row>
    <row r="181" spans="2:15" x14ac:dyDescent="0.25">
      <c r="B181" s="59"/>
      <c r="C181" s="60"/>
      <c r="D181" s="58"/>
      <c r="E181" s="57"/>
      <c r="F181" s="119" t="s">
        <v>88</v>
      </c>
      <c r="G181" s="119"/>
      <c r="H181" s="119"/>
      <c r="I181" s="119"/>
      <c r="J181" s="119"/>
      <c r="K181" s="119"/>
      <c r="L181" s="57"/>
      <c r="M181" s="58"/>
      <c r="N181" s="60"/>
      <c r="O181" s="61"/>
    </row>
    <row r="182" spans="2:15" x14ac:dyDescent="0.25">
      <c r="B182" s="59"/>
      <c r="C182" s="60"/>
      <c r="D182" s="60"/>
      <c r="E182" s="57"/>
      <c r="F182" s="57"/>
      <c r="G182" s="57"/>
      <c r="H182" s="57"/>
      <c r="I182" s="57"/>
      <c r="J182" s="57"/>
      <c r="K182" s="57"/>
      <c r="L182" s="57"/>
      <c r="M182" s="60"/>
      <c r="N182" s="60"/>
      <c r="O182" s="61"/>
    </row>
    <row r="183" spans="2:15" ht="15" customHeight="1" x14ac:dyDescent="0.25">
      <c r="B183" s="49"/>
      <c r="C183" s="120" t="str">
        <f>+CONCATENATE( "El gasto de los Gobiernos Locales en conjunto en el sector " &amp; TEXT(F189,20) &amp; " cuenta con el mayor presupuesto en esta región, con un nivel de ejecución del " &amp; FIXED(K189*100,1) &amp; "%, del mismo modo para proyectos " &amp; TEXT(F190,20)&amp; " se tiene un nivel de avance de " &amp; FIXED(K190*100,1) &amp; "%. Cabe destacar que solo estos dos sectores concentran el " &amp; FIXED(SUM(I189:I190)*100,1) &amp; "% del presupuesto de esta región. ")</f>
        <v xml:space="preserve">El gasto de los Gobiernos Locales en conjunto en el sector TRANSPORTE cuenta con el mayor presupuesto en esta región, con un nivel de ejecución del 19.4%, del mismo modo para proyectos SANEAMIENTO se tiene un nivel de avance de 24.2%. Cabe destacar que solo estos dos sectores concentran el 57.6% del presupuesto de esta región. </v>
      </c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44"/>
    </row>
    <row r="184" spans="2:15" x14ac:dyDescent="0.25">
      <c r="B184" s="4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44"/>
    </row>
    <row r="185" spans="2:15" x14ac:dyDescent="0.25">
      <c r="B185" s="49"/>
      <c r="C185" s="27"/>
      <c r="D185" s="5"/>
      <c r="E185" s="5"/>
      <c r="F185" s="5"/>
      <c r="G185" s="5"/>
      <c r="H185" s="27"/>
      <c r="I185" s="27"/>
      <c r="J185" s="27"/>
      <c r="K185" s="27"/>
      <c r="L185" s="27"/>
      <c r="M185" s="27"/>
      <c r="N185" s="27"/>
      <c r="O185" s="44"/>
    </row>
    <row r="186" spans="2:15" x14ac:dyDescent="0.25">
      <c r="B186" s="49"/>
      <c r="C186" s="27"/>
      <c r="D186" s="5"/>
      <c r="E186" s="130" t="s">
        <v>67</v>
      </c>
      <c r="F186" s="130"/>
      <c r="G186" s="130"/>
      <c r="H186" s="130"/>
      <c r="I186" s="130"/>
      <c r="J186" s="130"/>
      <c r="K186" s="130"/>
      <c r="L186" s="130"/>
      <c r="M186" s="27"/>
      <c r="N186" s="27"/>
      <c r="O186" s="44"/>
    </row>
    <row r="187" spans="2:15" x14ac:dyDescent="0.25">
      <c r="B187" s="49"/>
      <c r="C187" s="27"/>
      <c r="D187" s="5"/>
      <c r="E187" s="5"/>
      <c r="F187" s="131" t="s">
        <v>1</v>
      </c>
      <c r="G187" s="131"/>
      <c r="H187" s="131"/>
      <c r="I187" s="131"/>
      <c r="J187" s="131"/>
      <c r="K187" s="131"/>
      <c r="L187" s="5"/>
      <c r="M187" s="27"/>
      <c r="N187" s="27"/>
      <c r="O187" s="44"/>
    </row>
    <row r="188" spans="2:15" x14ac:dyDescent="0.25">
      <c r="B188" s="49"/>
      <c r="C188" s="27"/>
      <c r="D188" s="5"/>
      <c r="E188" s="27"/>
      <c r="F188" s="132" t="s">
        <v>22</v>
      </c>
      <c r="G188" s="132"/>
      <c r="H188" s="19" t="s">
        <v>20</v>
      </c>
      <c r="I188" s="19" t="s">
        <v>3</v>
      </c>
      <c r="J188" s="19" t="s">
        <v>21</v>
      </c>
      <c r="K188" s="19" t="s">
        <v>18</v>
      </c>
      <c r="L188" s="5"/>
      <c r="M188" s="27"/>
      <c r="N188" s="27"/>
      <c r="O188" s="44"/>
    </row>
    <row r="189" spans="2:15" x14ac:dyDescent="0.25">
      <c r="B189" s="59"/>
      <c r="C189" s="60"/>
      <c r="D189" s="57"/>
      <c r="E189" s="60"/>
      <c r="F189" s="20" t="s">
        <v>48</v>
      </c>
      <c r="G189" s="25"/>
      <c r="H189" s="82">
        <v>259.96631000000002</v>
      </c>
      <c r="I189" s="23">
        <f>+H189/H$197</f>
        <v>0.34065967724476742</v>
      </c>
      <c r="J189" s="82">
        <v>50.529124000000003</v>
      </c>
      <c r="K189" s="23">
        <f>+J189/H189</f>
        <v>0.19436797021891028</v>
      </c>
      <c r="L189" s="57"/>
      <c r="M189" s="60"/>
      <c r="N189" s="60"/>
      <c r="O189" s="61"/>
    </row>
    <row r="190" spans="2:15" x14ac:dyDescent="0.25">
      <c r="B190" s="59"/>
      <c r="C190" s="60"/>
      <c r="D190" s="57"/>
      <c r="E190" s="60"/>
      <c r="F190" s="20" t="s">
        <v>49</v>
      </c>
      <c r="G190" s="25"/>
      <c r="H190" s="82">
        <v>179.30271099999999</v>
      </c>
      <c r="I190" s="23">
        <f t="shared" ref="I190:I196" si="30">+H190/H$197</f>
        <v>0.23495815153268054</v>
      </c>
      <c r="J190" s="82">
        <v>43.366796000000001</v>
      </c>
      <c r="K190" s="23">
        <f t="shared" ref="K190:K192" si="31">+J190/H190</f>
        <v>0.24186358230802213</v>
      </c>
      <c r="L190" s="57"/>
      <c r="M190" s="60"/>
      <c r="N190" s="60"/>
      <c r="O190" s="61"/>
    </row>
    <row r="191" spans="2:15" x14ac:dyDescent="0.25">
      <c r="B191" s="59"/>
      <c r="C191" s="60"/>
      <c r="D191" s="57"/>
      <c r="E191" s="60"/>
      <c r="F191" s="20" t="s">
        <v>50</v>
      </c>
      <c r="G191" s="25"/>
      <c r="H191" s="82">
        <v>130.43873500000001</v>
      </c>
      <c r="I191" s="23">
        <f t="shared" si="30"/>
        <v>0.17092683034703901</v>
      </c>
      <c r="J191" s="82">
        <v>32.896158999999997</v>
      </c>
      <c r="K191" s="23">
        <f t="shared" si="31"/>
        <v>0.25219624370015542</v>
      </c>
      <c r="L191" s="57"/>
      <c r="M191" s="60"/>
      <c r="N191" s="60"/>
      <c r="O191" s="61"/>
    </row>
    <row r="192" spans="2:15" x14ac:dyDescent="0.25">
      <c r="B192" s="59"/>
      <c r="C192" s="60"/>
      <c r="D192" s="57"/>
      <c r="E192" s="60"/>
      <c r="F192" s="20" t="s">
        <v>51</v>
      </c>
      <c r="G192" s="25"/>
      <c r="H192" s="82">
        <v>42.743836000000002</v>
      </c>
      <c r="I192" s="23">
        <f t="shared" si="30"/>
        <v>5.601149385842831E-2</v>
      </c>
      <c r="J192" s="82">
        <v>10.938698</v>
      </c>
      <c r="K192" s="23">
        <f t="shared" si="31"/>
        <v>0.2559128759524531</v>
      </c>
      <c r="L192" s="57"/>
      <c r="M192" s="60"/>
      <c r="N192" s="60"/>
      <c r="O192" s="61"/>
    </row>
    <row r="193" spans="2:15" x14ac:dyDescent="0.25">
      <c r="B193" s="59"/>
      <c r="C193" s="60"/>
      <c r="D193" s="57"/>
      <c r="E193" s="60"/>
      <c r="F193" s="20" t="s">
        <v>52</v>
      </c>
      <c r="G193" s="25"/>
      <c r="H193" s="82">
        <v>29.380144999999999</v>
      </c>
      <c r="I193" s="23">
        <f t="shared" si="30"/>
        <v>3.8499722187480628E-2</v>
      </c>
      <c r="J193" s="82">
        <v>12.005995</v>
      </c>
      <c r="K193" s="23">
        <f>+J193/H193</f>
        <v>0.40864314999126111</v>
      </c>
      <c r="L193" s="57"/>
      <c r="M193" s="60"/>
      <c r="N193" s="60"/>
      <c r="O193" s="61"/>
    </row>
    <row r="194" spans="2:15" x14ac:dyDescent="0.25">
      <c r="B194" s="59"/>
      <c r="C194" s="60"/>
      <c r="D194" s="57"/>
      <c r="E194" s="60"/>
      <c r="F194" s="20" t="s">
        <v>77</v>
      </c>
      <c r="G194" s="25"/>
      <c r="H194" s="82">
        <v>25.358053999999999</v>
      </c>
      <c r="I194" s="23">
        <f t="shared" si="30"/>
        <v>3.3229176854475427E-2</v>
      </c>
      <c r="J194" s="82">
        <v>9.0707190000000004</v>
      </c>
      <c r="K194" s="23">
        <f t="shared" ref="K194:K197" si="32">+J194/H194</f>
        <v>0.35770564255443266</v>
      </c>
      <c r="L194" s="57"/>
      <c r="M194" s="60"/>
      <c r="N194" s="60"/>
      <c r="O194" s="61"/>
    </row>
    <row r="195" spans="2:15" x14ac:dyDescent="0.25">
      <c r="B195" s="59"/>
      <c r="C195" s="60"/>
      <c r="D195" s="57"/>
      <c r="E195" s="60"/>
      <c r="F195" s="20" t="s">
        <v>54</v>
      </c>
      <c r="G195" s="25"/>
      <c r="H195" s="82">
        <v>22.996645000000001</v>
      </c>
      <c r="I195" s="23">
        <f t="shared" si="30"/>
        <v>3.0134788093936073E-2</v>
      </c>
      <c r="J195" s="82">
        <v>4.657381</v>
      </c>
      <c r="K195" s="23">
        <f t="shared" si="32"/>
        <v>0.20252436822849593</v>
      </c>
      <c r="L195" s="57"/>
      <c r="M195" s="60"/>
      <c r="N195" s="60"/>
      <c r="O195" s="61"/>
    </row>
    <row r="196" spans="2:15" x14ac:dyDescent="0.25">
      <c r="B196" s="59"/>
      <c r="C196" s="60"/>
      <c r="D196" s="57"/>
      <c r="E196" s="60"/>
      <c r="F196" s="20" t="s">
        <v>53</v>
      </c>
      <c r="G196" s="25"/>
      <c r="H196" s="82">
        <f>+H180-SUM(H189:H195)</f>
        <v>72.939719999999966</v>
      </c>
      <c r="I196" s="23">
        <f t="shared" si="30"/>
        <v>9.5580159881192658E-2</v>
      </c>
      <c r="J196" s="82">
        <f>+J180-SUM(J189:J195)</f>
        <v>21.111024000000015</v>
      </c>
      <c r="K196" s="23">
        <f t="shared" si="32"/>
        <v>0.28943110831793739</v>
      </c>
      <c r="L196" s="57"/>
      <c r="M196" s="60"/>
      <c r="N196" s="60"/>
      <c r="O196" s="61"/>
    </row>
    <row r="197" spans="2:15" x14ac:dyDescent="0.25">
      <c r="B197" s="59"/>
      <c r="C197" s="60"/>
      <c r="D197" s="57"/>
      <c r="E197" s="60"/>
      <c r="F197" s="21" t="s">
        <v>0</v>
      </c>
      <c r="G197" s="26"/>
      <c r="H197" s="43">
        <f>SUM(H189:H196)</f>
        <v>763.12615599999992</v>
      </c>
      <c r="I197" s="22">
        <f>SUM(I189:I196)</f>
        <v>1.0000000000000002</v>
      </c>
      <c r="J197" s="43">
        <f>SUM(J189:J196)</f>
        <v>184.575896</v>
      </c>
      <c r="K197" s="22">
        <f t="shared" si="32"/>
        <v>0.24186812959926907</v>
      </c>
      <c r="L197" s="57"/>
      <c r="M197" s="60"/>
      <c r="N197" s="60"/>
      <c r="O197" s="61"/>
    </row>
    <row r="198" spans="2:15" x14ac:dyDescent="0.25">
      <c r="B198" s="59"/>
      <c r="C198" s="60"/>
      <c r="D198" s="58"/>
      <c r="E198" s="57"/>
      <c r="F198" s="119" t="s">
        <v>88</v>
      </c>
      <c r="G198" s="119"/>
      <c r="H198" s="119"/>
      <c r="I198" s="119"/>
      <c r="J198" s="119"/>
      <c r="K198" s="119"/>
      <c r="L198" s="57"/>
      <c r="M198" s="58"/>
      <c r="N198" s="60"/>
      <c r="O198" s="61"/>
    </row>
    <row r="199" spans="2:15" x14ac:dyDescent="0.25">
      <c r="B199" s="49"/>
      <c r="C199" s="27"/>
      <c r="D199" s="5"/>
      <c r="E199" s="5"/>
      <c r="F199" s="70"/>
      <c r="G199" s="70"/>
      <c r="H199" s="5"/>
      <c r="I199" s="5"/>
      <c r="J199" s="5"/>
      <c r="K199" s="5"/>
      <c r="L199" s="5"/>
      <c r="M199" s="27"/>
      <c r="N199" s="27"/>
      <c r="O199" s="44"/>
    </row>
    <row r="200" spans="2:15" ht="15" customHeight="1" x14ac:dyDescent="0.25">
      <c r="B200" s="49"/>
      <c r="C200" s="120" t="str">
        <f>+CONCATENATE("Al ",B214,"  de los " &amp; FIXED(J210,0)  &amp; "  proyectos presupuestados para el 2018, " &amp; FIXED(J206,0) &amp; " no cuentan con ningún avance en ejecución del gasto, mientras que " &amp; FIXED(J207,0) &amp; " (" &amp; FIXED(K207*100,1) &amp; "% de proyectos) no superan el 50,0% de ejecución, " &amp; FIXED(J208,0) &amp; " proyectos (" &amp; FIXED(K208*100,1) &amp; "% del total) tienen un nivel de ejecución mayor al 50,0% pero no culminan al 100% y " &amp; FIXED(J209,0) &amp; " proyectos por S/ " &amp; FIXED(I209,1) &amp; " millones se han ejecutado al 100,0%.")</f>
        <v>Al 18 de junio  de los 1,150  proyectos presupuestados para el 2018, 494 no cuentan con ningún avance en ejecución del gasto, mientras que 217 (18.9% de proyectos) no superan el 50,0% de ejecución, 198 proyectos (17.2% del total) tienen un nivel de ejecución mayor al 50,0% pero no culminan al 100% y 241 proyectos por S/ 30.2 millones se han ejecutado al 100,0%.</v>
      </c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44"/>
    </row>
    <row r="201" spans="2:15" x14ac:dyDescent="0.25">
      <c r="B201" s="4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44"/>
    </row>
    <row r="202" spans="2:15" x14ac:dyDescent="0.25">
      <c r="B202" s="49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44"/>
    </row>
    <row r="203" spans="2:15" x14ac:dyDescent="0.25">
      <c r="B203" s="49"/>
      <c r="C203" s="27"/>
      <c r="D203" s="27"/>
      <c r="E203" s="130" t="s">
        <v>70</v>
      </c>
      <c r="F203" s="130"/>
      <c r="G203" s="130"/>
      <c r="H203" s="130"/>
      <c r="I203" s="130"/>
      <c r="J203" s="130"/>
      <c r="K203" s="130"/>
      <c r="L203" s="130"/>
      <c r="M203" s="27"/>
      <c r="N203" s="27"/>
      <c r="O203" s="44"/>
    </row>
    <row r="204" spans="2:15" x14ac:dyDescent="0.25">
      <c r="B204" s="49"/>
      <c r="C204" s="27"/>
      <c r="D204" s="27"/>
      <c r="E204" s="5"/>
      <c r="F204" s="131" t="s">
        <v>33</v>
      </c>
      <c r="G204" s="131"/>
      <c r="H204" s="131"/>
      <c r="I204" s="131"/>
      <c r="J204" s="131"/>
      <c r="K204" s="131"/>
      <c r="L204" s="5"/>
      <c r="M204" s="27"/>
      <c r="N204" s="27"/>
      <c r="O204" s="44"/>
    </row>
    <row r="205" spans="2:15" x14ac:dyDescent="0.25">
      <c r="B205" s="49"/>
      <c r="C205" s="27"/>
      <c r="D205" s="27"/>
      <c r="E205" s="27"/>
      <c r="F205" s="19" t="s">
        <v>25</v>
      </c>
      <c r="G205" s="19" t="s">
        <v>18</v>
      </c>
      <c r="H205" s="19" t="s">
        <v>20</v>
      </c>
      <c r="I205" s="19" t="s">
        <v>7</v>
      </c>
      <c r="J205" s="19" t="s">
        <v>24</v>
      </c>
      <c r="K205" s="19" t="s">
        <v>3</v>
      </c>
      <c r="L205" s="27"/>
      <c r="M205" s="27"/>
      <c r="N205" s="27"/>
      <c r="O205" s="44"/>
    </row>
    <row r="206" spans="2:15" x14ac:dyDescent="0.25">
      <c r="B206" s="59"/>
      <c r="C206" s="60"/>
      <c r="D206" s="60"/>
      <c r="E206" s="60"/>
      <c r="F206" s="30" t="s">
        <v>26</v>
      </c>
      <c r="G206" s="23">
        <f>+I206/H206</f>
        <v>0</v>
      </c>
      <c r="H206" s="82">
        <v>212.58854900000006</v>
      </c>
      <c r="I206" s="82">
        <v>0</v>
      </c>
      <c r="J206" s="30">
        <v>494</v>
      </c>
      <c r="K206" s="23">
        <f>+J206/J$210</f>
        <v>0.42956521739130432</v>
      </c>
      <c r="L206" s="60"/>
      <c r="M206" s="60"/>
      <c r="N206" s="60"/>
      <c r="O206" s="61"/>
    </row>
    <row r="207" spans="2:15" x14ac:dyDescent="0.25">
      <c r="B207" s="59"/>
      <c r="C207" s="60"/>
      <c r="D207" s="60"/>
      <c r="E207" s="60"/>
      <c r="F207" s="30" t="s">
        <v>27</v>
      </c>
      <c r="G207" s="23">
        <f t="shared" ref="G207:G210" si="33">+I207/H207</f>
        <v>0.17356985175226977</v>
      </c>
      <c r="H207" s="82">
        <v>404.37239700000003</v>
      </c>
      <c r="I207" s="82">
        <v>70.186856999999989</v>
      </c>
      <c r="J207" s="30">
        <v>217</v>
      </c>
      <c r="K207" s="23">
        <f t="shared" ref="K207:K209" si="34">+J207/J$210</f>
        <v>0.18869565217391304</v>
      </c>
      <c r="L207" s="60"/>
      <c r="M207" s="60"/>
      <c r="N207" s="60"/>
      <c r="O207" s="61"/>
    </row>
    <row r="208" spans="2:15" x14ac:dyDescent="0.25">
      <c r="B208" s="59"/>
      <c r="C208" s="60"/>
      <c r="D208" s="60"/>
      <c r="E208" s="60"/>
      <c r="F208" s="30" t="s">
        <v>28</v>
      </c>
      <c r="G208" s="23">
        <f t="shared" si="33"/>
        <v>0.72688249359079482</v>
      </c>
      <c r="H208" s="82">
        <v>115.84899999999999</v>
      </c>
      <c r="I208" s="82">
        <v>84.208609999999979</v>
      </c>
      <c r="J208" s="30">
        <v>198</v>
      </c>
      <c r="K208" s="23">
        <f t="shared" si="34"/>
        <v>0.17217391304347826</v>
      </c>
      <c r="L208" s="60"/>
      <c r="M208" s="60"/>
      <c r="N208" s="60"/>
      <c r="O208" s="61"/>
    </row>
    <row r="209" spans="2:15" x14ac:dyDescent="0.25">
      <c r="B209" s="59"/>
      <c r="C209" s="60"/>
      <c r="D209" s="60"/>
      <c r="E209" s="60"/>
      <c r="F209" s="30" t="s">
        <v>29</v>
      </c>
      <c r="G209" s="23">
        <f t="shared" si="33"/>
        <v>0.99552166976017109</v>
      </c>
      <c r="H209" s="82">
        <v>30.316210000000002</v>
      </c>
      <c r="I209" s="82">
        <v>30.180443999999998</v>
      </c>
      <c r="J209" s="30">
        <v>241</v>
      </c>
      <c r="K209" s="23">
        <f t="shared" si="34"/>
        <v>0.20956521739130435</v>
      </c>
      <c r="L209" s="60"/>
      <c r="M209" s="60"/>
      <c r="N209" s="60"/>
      <c r="O209" s="61"/>
    </row>
    <row r="210" spans="2:15" x14ac:dyDescent="0.25">
      <c r="B210" s="59"/>
      <c r="C210" s="60"/>
      <c r="D210" s="60"/>
      <c r="E210" s="60"/>
      <c r="F210" s="45" t="s">
        <v>0</v>
      </c>
      <c r="G210" s="22">
        <f t="shared" si="33"/>
        <v>0.24186814925525885</v>
      </c>
      <c r="H210" s="43">
        <f t="shared" ref="H210:J210" si="35">SUM(H206:H209)</f>
        <v>763.12615600000004</v>
      </c>
      <c r="I210" s="43">
        <f t="shared" si="35"/>
        <v>184.57591099999996</v>
      </c>
      <c r="J210" s="31">
        <f t="shared" si="35"/>
        <v>1150</v>
      </c>
      <c r="K210" s="22">
        <f>SUM(K206:K209)</f>
        <v>1</v>
      </c>
      <c r="L210" s="60"/>
      <c r="M210" s="60"/>
      <c r="N210" s="60"/>
      <c r="O210" s="61"/>
    </row>
    <row r="211" spans="2:15" x14ac:dyDescent="0.25">
      <c r="B211" s="59"/>
      <c r="C211" s="60"/>
      <c r="D211" s="58"/>
      <c r="E211" s="57"/>
      <c r="F211" s="119" t="s">
        <v>88</v>
      </c>
      <c r="G211" s="119"/>
      <c r="H211" s="119"/>
      <c r="I211" s="119"/>
      <c r="J211" s="119"/>
      <c r="K211" s="119"/>
      <c r="L211" s="57"/>
      <c r="M211" s="58"/>
      <c r="N211" s="60"/>
      <c r="O211" s="61"/>
    </row>
    <row r="212" spans="2:15" x14ac:dyDescent="0.25">
      <c r="B212" s="59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1"/>
    </row>
    <row r="213" spans="2:15" x14ac:dyDescent="0.25">
      <c r="B213" s="63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5"/>
    </row>
    <row r="214" spans="2:15" x14ac:dyDescent="0.25">
      <c r="B214" s="101" t="s">
        <v>89</v>
      </c>
    </row>
  </sheetData>
  <mergeCells count="69">
    <mergeCell ref="E14:F15"/>
    <mergeCell ref="G14:I14"/>
    <mergeCell ref="J14:L14"/>
    <mergeCell ref="B1:O2"/>
    <mergeCell ref="C7:N7"/>
    <mergeCell ref="C9:N10"/>
    <mergeCell ref="E12:L12"/>
    <mergeCell ref="E13:L13"/>
    <mergeCell ref="C53:N54"/>
    <mergeCell ref="E21:L21"/>
    <mergeCell ref="C23:N24"/>
    <mergeCell ref="E26:L26"/>
    <mergeCell ref="F27:K27"/>
    <mergeCell ref="F28:G28"/>
    <mergeCell ref="F34:K34"/>
    <mergeCell ref="C36:N37"/>
    <mergeCell ref="E39:L39"/>
    <mergeCell ref="F40:K40"/>
    <mergeCell ref="F41:G41"/>
    <mergeCell ref="F51:K51"/>
    <mergeCell ref="F126:G126"/>
    <mergeCell ref="F89:K89"/>
    <mergeCell ref="E56:L56"/>
    <mergeCell ref="F57:K57"/>
    <mergeCell ref="F64:K64"/>
    <mergeCell ref="C70:N70"/>
    <mergeCell ref="C72:N73"/>
    <mergeCell ref="E75:L75"/>
    <mergeCell ref="F76:K76"/>
    <mergeCell ref="F77:G77"/>
    <mergeCell ref="F83:K83"/>
    <mergeCell ref="C85:N86"/>
    <mergeCell ref="E88:L88"/>
    <mergeCell ref="F113:K113"/>
    <mergeCell ref="C119:N119"/>
    <mergeCell ref="C121:N122"/>
    <mergeCell ref="E124:L124"/>
    <mergeCell ref="F125:K125"/>
    <mergeCell ref="F90:G90"/>
    <mergeCell ref="F100:K100"/>
    <mergeCell ref="C102:N103"/>
    <mergeCell ref="E105:L105"/>
    <mergeCell ref="F106:K106"/>
    <mergeCell ref="F155:K155"/>
    <mergeCell ref="F162:K162"/>
    <mergeCell ref="C168:N168"/>
    <mergeCell ref="C170:N171"/>
    <mergeCell ref="F132:K132"/>
    <mergeCell ref="F138:K138"/>
    <mergeCell ref="F139:G139"/>
    <mergeCell ref="F149:K149"/>
    <mergeCell ref="C151:N152"/>
    <mergeCell ref="E154:L154"/>
    <mergeCell ref="E20:L20"/>
    <mergeCell ref="F211:K211"/>
    <mergeCell ref="F174:K174"/>
    <mergeCell ref="F175:G175"/>
    <mergeCell ref="F181:K181"/>
    <mergeCell ref="C183:N184"/>
    <mergeCell ref="E186:L186"/>
    <mergeCell ref="F187:K187"/>
    <mergeCell ref="F188:G188"/>
    <mergeCell ref="F198:K198"/>
    <mergeCell ref="C200:N201"/>
    <mergeCell ref="E203:L203"/>
    <mergeCell ref="F204:K204"/>
    <mergeCell ref="E173:L173"/>
    <mergeCell ref="C134:N135"/>
    <mergeCell ref="E137:L137"/>
  </mergeCells>
  <conditionalFormatting sqref="I102">
    <cfRule type="cellIs" dxfId="7" priority="2" operator="equal">
      <formula>0</formula>
    </cfRule>
  </conditionalFormatting>
  <conditionalFormatting sqref="I82">
    <cfRule type="cellIs" dxfId="6" priority="1" operator="equal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4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4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3" t="s">
        <v>118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2:15" ht="15" customHeight="1" x14ac:dyDescent="0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5" x14ac:dyDescent="0.25">
      <c r="B3" s="9" t="str">
        <f>+C7</f>
        <v>1. Ejecución del de proyectos de inversión pública en la Región</v>
      </c>
      <c r="C3" s="5"/>
      <c r="D3" s="5"/>
      <c r="E3" s="5"/>
      <c r="F3" s="5"/>
      <c r="G3" s="9"/>
      <c r="H3" s="5"/>
      <c r="I3" s="5" t="str">
        <f>+C119</f>
        <v>3. Ejecución de proyectos de inversión pública por el Gobierno Regional</v>
      </c>
      <c r="J3" s="5"/>
      <c r="K3" s="5"/>
      <c r="L3" s="9"/>
      <c r="M3" s="5"/>
      <c r="N3" s="5"/>
      <c r="O3" s="5"/>
    </row>
    <row r="4" spans="2:15" x14ac:dyDescent="0.25">
      <c r="B4" s="9" t="str">
        <f>+C70</f>
        <v>2. Ejecución de proyectos de inversión pública por el Gobierno Nacional en la región</v>
      </c>
      <c r="C4" s="5"/>
      <c r="D4" s="5"/>
      <c r="E4" s="5"/>
      <c r="F4" s="5"/>
      <c r="G4" s="9"/>
      <c r="H4" s="5"/>
      <c r="I4" s="5" t="str">
        <f>+C168</f>
        <v>4. Ejecución de proyectos de inversión pública por los Gobiernos Locales</v>
      </c>
      <c r="J4" s="5"/>
      <c r="K4" s="5"/>
      <c r="L4" s="9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2:15" x14ac:dyDescent="0.25">
      <c r="B7" s="49"/>
      <c r="C7" s="133" t="s">
        <v>34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50"/>
    </row>
    <row r="8" spans="2:15" x14ac:dyDescent="0.25">
      <c r="B8" s="4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50"/>
    </row>
    <row r="9" spans="2:15" ht="15" customHeight="1" x14ac:dyDescent="0.25">
      <c r="B9" s="49"/>
      <c r="C9" s="120" t="str">
        <f>+CONCATENATE("A la fecha en la región se vienen ejecutando S/ ", FIXED(H19,1)," millones lo que equivale a un avance en la ejecución del presupuesto del ",FIXED(I19*100,1),"%. Por niveles de gobierno, el Gobierno Nacional viene ejecutando el ",FIXED(I16*100,1),"% del presupuesto para esta región, seguido del Gobierno Regional (",FIXED(I17*100,1),"%) y de los gobiernos locales en conjunto que tienen una ejecución del ",FIXED(I18*100,1),"%")</f>
        <v>A la fecha en la región se vienen ejecutando S/ 222.2 millones lo que equivale a un avance en la ejecución del presupuesto del 25.2%. Por niveles de gobierno, el Gobierno Nacional viene ejecutando el 22.7% del presupuesto para esta región, seguido del Gobierno Regional (13.2%) y de los gobiernos locales en conjunto que tienen una ejecución del 31.9%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51"/>
    </row>
    <row r="10" spans="2:15" x14ac:dyDescent="0.25">
      <c r="B10" s="4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51"/>
    </row>
    <row r="11" spans="2:15" x14ac:dyDescent="0.25">
      <c r="B11" s="49"/>
      <c r="C11" s="78"/>
      <c r="D11" s="78"/>
      <c r="E11" s="78"/>
      <c r="F11" s="27"/>
      <c r="G11" s="27"/>
      <c r="H11" s="27"/>
      <c r="I11" s="27"/>
      <c r="J11" s="27"/>
      <c r="K11" s="27"/>
      <c r="L11" s="78"/>
      <c r="M11" s="78"/>
      <c r="N11" s="78"/>
      <c r="O11" s="51"/>
    </row>
    <row r="12" spans="2:15" ht="15" customHeight="1" x14ac:dyDescent="0.25">
      <c r="B12" s="49"/>
      <c r="C12" s="78"/>
      <c r="D12" s="3"/>
      <c r="E12" s="139" t="s">
        <v>59</v>
      </c>
      <c r="F12" s="140"/>
      <c r="G12" s="140"/>
      <c r="H12" s="140"/>
      <c r="I12" s="140"/>
      <c r="J12" s="140"/>
      <c r="K12" s="140"/>
      <c r="L12" s="140"/>
      <c r="M12" s="78"/>
      <c r="N12" s="78"/>
      <c r="O12" s="51"/>
    </row>
    <row r="13" spans="2:15" x14ac:dyDescent="0.25">
      <c r="B13" s="49"/>
      <c r="C13" s="78"/>
      <c r="D13" s="3"/>
      <c r="E13" s="123" t="s">
        <v>12</v>
      </c>
      <c r="F13" s="123"/>
      <c r="G13" s="123"/>
      <c r="H13" s="123"/>
      <c r="I13" s="123"/>
      <c r="J13" s="123"/>
      <c r="K13" s="123"/>
      <c r="L13" s="123"/>
      <c r="M13" s="78"/>
      <c r="N13" s="78"/>
      <c r="O13" s="51"/>
    </row>
    <row r="14" spans="2:15" x14ac:dyDescent="0.25">
      <c r="B14" s="49"/>
      <c r="C14" s="27"/>
      <c r="D14" s="3"/>
      <c r="E14" s="124" t="s">
        <v>11</v>
      </c>
      <c r="F14" s="125"/>
      <c r="G14" s="128" t="s">
        <v>57</v>
      </c>
      <c r="H14" s="128"/>
      <c r="I14" s="128"/>
      <c r="J14" s="128">
        <v>2017</v>
      </c>
      <c r="K14" s="128"/>
      <c r="L14" s="128"/>
      <c r="M14" s="27"/>
      <c r="N14" s="27"/>
      <c r="O14" s="44"/>
    </row>
    <row r="15" spans="2:15" x14ac:dyDescent="0.25">
      <c r="B15" s="49"/>
      <c r="C15" s="27"/>
      <c r="D15" s="3"/>
      <c r="E15" s="126"/>
      <c r="F15" s="127"/>
      <c r="G15" s="79" t="s">
        <v>6</v>
      </c>
      <c r="H15" s="79" t="s">
        <v>7</v>
      </c>
      <c r="I15" s="79" t="s">
        <v>8</v>
      </c>
      <c r="J15" s="79" t="s">
        <v>6</v>
      </c>
      <c r="K15" s="79" t="s">
        <v>7</v>
      </c>
      <c r="L15" s="79" t="s">
        <v>8</v>
      </c>
      <c r="M15" s="27"/>
      <c r="N15" s="27"/>
      <c r="O15" s="44"/>
    </row>
    <row r="16" spans="2:15" x14ac:dyDescent="0.25">
      <c r="B16" s="49"/>
      <c r="C16" s="27"/>
      <c r="D16" s="3"/>
      <c r="E16" s="10" t="s">
        <v>9</v>
      </c>
      <c r="F16" s="11"/>
      <c r="G16" s="7">
        <v>421.68679200000003</v>
      </c>
      <c r="H16" s="7">
        <v>95.708620999999994</v>
      </c>
      <c r="I16" s="8">
        <f>+H16/G16</f>
        <v>0.22696613414441491</v>
      </c>
      <c r="J16" s="7">
        <v>111.961534</v>
      </c>
      <c r="K16" s="7">
        <v>60.702767999999999</v>
      </c>
      <c r="L16" s="8">
        <f t="shared" ref="L16:L19" si="0">+K16/J16</f>
        <v>0.5421752081388953</v>
      </c>
      <c r="M16" s="17">
        <f>+(I16-L16)*100</f>
        <v>-31.520907399448038</v>
      </c>
      <c r="N16" s="27"/>
      <c r="O16" s="44"/>
    </row>
    <row r="17" spans="2:15" x14ac:dyDescent="0.25">
      <c r="B17" s="49"/>
      <c r="C17" s="27"/>
      <c r="D17" s="3"/>
      <c r="E17" s="10" t="s">
        <v>10</v>
      </c>
      <c r="F17" s="11"/>
      <c r="G17" s="7">
        <v>110.85029</v>
      </c>
      <c r="H17" s="7">
        <v>14.672692</v>
      </c>
      <c r="I17" s="8">
        <f t="shared" ref="I17:I19" si="1">+H17/G17</f>
        <v>0.13236494013682779</v>
      </c>
      <c r="J17" s="7">
        <v>122.22484300000001</v>
      </c>
      <c r="K17" s="7">
        <v>88.198347999999996</v>
      </c>
      <c r="L17" s="8">
        <f t="shared" si="0"/>
        <v>0.72160737404260766</v>
      </c>
      <c r="M17" s="17">
        <f t="shared" ref="M17:M19" si="2">+(I17-L17)*100</f>
        <v>-58.924243390577992</v>
      </c>
      <c r="N17" s="27"/>
      <c r="O17" s="44"/>
    </row>
    <row r="18" spans="2:15" x14ac:dyDescent="0.25">
      <c r="B18" s="49"/>
      <c r="C18" s="27"/>
      <c r="D18" s="3"/>
      <c r="E18" s="10" t="s">
        <v>5</v>
      </c>
      <c r="F18" s="11"/>
      <c r="G18" s="7">
        <v>350.040616</v>
      </c>
      <c r="H18" s="7">
        <v>111.78972</v>
      </c>
      <c r="I18" s="8">
        <f t="shared" si="1"/>
        <v>0.31936213939241842</v>
      </c>
      <c r="J18" s="7">
        <v>416.42405400000001</v>
      </c>
      <c r="K18" s="7">
        <v>258.02217400000001</v>
      </c>
      <c r="L18" s="8">
        <f t="shared" si="0"/>
        <v>0.61961400049191206</v>
      </c>
      <c r="M18" s="17">
        <f t="shared" si="2"/>
        <v>-30.025186109949363</v>
      </c>
      <c r="N18" s="27"/>
      <c r="O18" s="44"/>
    </row>
    <row r="19" spans="2:15" x14ac:dyDescent="0.25">
      <c r="B19" s="49"/>
      <c r="C19" s="27"/>
      <c r="D19" s="3"/>
      <c r="E19" s="12" t="s">
        <v>0</v>
      </c>
      <c r="F19" s="13"/>
      <c r="G19" s="14">
        <f t="shared" ref="G19:H19" si="3">SUM(G16:G18)</f>
        <v>882.57769800000005</v>
      </c>
      <c r="H19" s="15">
        <f t="shared" si="3"/>
        <v>222.17103299999999</v>
      </c>
      <c r="I19" s="16">
        <f t="shared" si="1"/>
        <v>0.25172971569920632</v>
      </c>
      <c r="J19" s="14">
        <f t="shared" ref="J19:K19" si="4">SUM(J16:J18)</f>
        <v>650.61043100000006</v>
      </c>
      <c r="K19" s="14">
        <f t="shared" si="4"/>
        <v>406.92329000000001</v>
      </c>
      <c r="L19" s="16">
        <f t="shared" si="0"/>
        <v>0.62544845672786331</v>
      </c>
      <c r="M19" s="17">
        <f t="shared" si="2"/>
        <v>-37.371874102865696</v>
      </c>
      <c r="N19" s="27"/>
      <c r="O19" s="44"/>
    </row>
    <row r="20" spans="2:15" x14ac:dyDescent="0.25">
      <c r="B20" s="49"/>
      <c r="C20" s="27"/>
      <c r="D20" s="3"/>
      <c r="E20" s="137" t="s">
        <v>87</v>
      </c>
      <c r="F20" s="137"/>
      <c r="G20" s="137"/>
      <c r="H20" s="137"/>
      <c r="I20" s="137"/>
      <c r="J20" s="137"/>
      <c r="K20" s="137"/>
      <c r="L20" s="137"/>
      <c r="M20" s="69"/>
      <c r="N20" s="27"/>
      <c r="O20" s="44"/>
    </row>
    <row r="21" spans="2:15" x14ac:dyDescent="0.25">
      <c r="B21" s="49"/>
      <c r="C21" s="27"/>
      <c r="D21" s="27"/>
      <c r="E21" s="137"/>
      <c r="F21" s="137"/>
      <c r="G21" s="137"/>
      <c r="H21" s="137"/>
      <c r="I21" s="137"/>
      <c r="J21" s="137"/>
      <c r="K21" s="137"/>
      <c r="L21" s="137"/>
      <c r="M21" s="69"/>
      <c r="N21" s="27"/>
      <c r="O21" s="44"/>
    </row>
    <row r="22" spans="2:15" x14ac:dyDescent="0.25">
      <c r="B22" s="49"/>
      <c r="C22" s="27"/>
      <c r="D22" s="27"/>
      <c r="E22" s="81"/>
      <c r="F22" s="81"/>
      <c r="G22" s="81"/>
      <c r="H22" s="81"/>
      <c r="I22" s="81"/>
      <c r="J22" s="81"/>
      <c r="K22" s="81"/>
      <c r="L22" s="81"/>
      <c r="M22" s="69"/>
      <c r="N22" s="27"/>
      <c r="O22" s="44"/>
    </row>
    <row r="23" spans="2:15" ht="15" customHeight="1" x14ac:dyDescent="0.25">
      <c r="B23" s="49"/>
      <c r="C23" s="120" t="str">
        <f>+CONCATENATE("El avance del presupuesto para proyectos productivos se encuentra al " &amp; FIXED(K29*100,1) &amp; "%, mientras que para los proyectos del tipo social se registra un avance del " &amp; FIXED(K30*100,1) &amp;"% al ",B214," 2018. Cabe resaltar que estos dos tipos de proyectos absorben el " &amp; FIXED(SUM(I29:I30)*100,1) &amp; "% del presupuesto total en esta región.")</f>
        <v>El avance del presupuesto para proyectos productivos se encuentra al 20.4%, mientras que para los proyectos del tipo social se registra un avance del 27.3% al 18 de junio 2018. Cabe resaltar que estos dos tipos de proyectos absorben el 67.9% del presupuesto total en esta región.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44"/>
    </row>
    <row r="24" spans="2:15" x14ac:dyDescent="0.25">
      <c r="B24" s="4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44"/>
    </row>
    <row r="25" spans="2:15" x14ac:dyDescent="0.25">
      <c r="B25" s="49"/>
      <c r="C25" s="27"/>
      <c r="D25" s="27"/>
      <c r="E25" s="5"/>
      <c r="F25" s="5"/>
      <c r="G25" s="5"/>
      <c r="H25" s="5"/>
      <c r="I25" s="5"/>
      <c r="J25" s="5"/>
      <c r="K25" s="5"/>
      <c r="L25" s="5"/>
      <c r="M25" s="27"/>
      <c r="N25" s="27"/>
      <c r="O25" s="44"/>
    </row>
    <row r="26" spans="2:15" x14ac:dyDescent="0.25">
      <c r="B26" s="49"/>
      <c r="C26" s="27"/>
      <c r="D26" s="27"/>
      <c r="E26" s="141" t="s">
        <v>60</v>
      </c>
      <c r="F26" s="141"/>
      <c r="G26" s="141"/>
      <c r="H26" s="141"/>
      <c r="I26" s="141"/>
      <c r="J26" s="141"/>
      <c r="K26" s="141"/>
      <c r="L26" s="141"/>
      <c r="M26" s="27"/>
      <c r="N26" s="27"/>
      <c r="O26" s="44"/>
    </row>
    <row r="27" spans="2:15" x14ac:dyDescent="0.25">
      <c r="B27" s="49"/>
      <c r="C27" s="27"/>
      <c r="D27" s="27"/>
      <c r="E27" s="5"/>
      <c r="F27" s="131" t="s">
        <v>1</v>
      </c>
      <c r="G27" s="131"/>
      <c r="H27" s="131"/>
      <c r="I27" s="131"/>
      <c r="J27" s="131"/>
      <c r="K27" s="131"/>
      <c r="L27" s="5"/>
      <c r="M27" s="27"/>
      <c r="N27" s="27"/>
      <c r="O27" s="44"/>
    </row>
    <row r="28" spans="2:15" x14ac:dyDescent="0.25">
      <c r="B28" s="49"/>
      <c r="C28" s="27"/>
      <c r="D28" s="27"/>
      <c r="E28" s="5"/>
      <c r="F28" s="132" t="s">
        <v>32</v>
      </c>
      <c r="G28" s="132"/>
      <c r="H28" s="19" t="s">
        <v>6</v>
      </c>
      <c r="I28" s="19" t="s">
        <v>16</v>
      </c>
      <c r="J28" s="19" t="s">
        <v>17</v>
      </c>
      <c r="K28" s="19" t="s">
        <v>18</v>
      </c>
      <c r="L28" s="5"/>
      <c r="M28" s="27"/>
      <c r="N28" s="27"/>
      <c r="O28" s="44"/>
    </row>
    <row r="29" spans="2:15" x14ac:dyDescent="0.25">
      <c r="B29" s="59"/>
      <c r="C29" s="60"/>
      <c r="D29" s="60"/>
      <c r="E29" s="57"/>
      <c r="F29" s="20" t="s">
        <v>13</v>
      </c>
      <c r="G29" s="11"/>
      <c r="H29" s="100">
        <f>+H78+H127+H176</f>
        <v>352.92224099999999</v>
      </c>
      <c r="I29" s="23">
        <f>+H29/H$33</f>
        <v>0.39987668145224309</v>
      </c>
      <c r="J29" s="100">
        <f t="shared" ref="J29:J32" si="5">+J78+J127+J176</f>
        <v>72.060785999999993</v>
      </c>
      <c r="K29" s="23">
        <f>+J29/H29</f>
        <v>0.20418318152978066</v>
      </c>
      <c r="L29" s="57"/>
      <c r="M29" s="60"/>
      <c r="N29" s="60"/>
      <c r="O29" s="61"/>
    </row>
    <row r="30" spans="2:15" x14ac:dyDescent="0.25">
      <c r="B30" s="59"/>
      <c r="C30" s="60"/>
      <c r="D30" s="60"/>
      <c r="E30" s="57"/>
      <c r="F30" s="20" t="s">
        <v>14</v>
      </c>
      <c r="G30" s="11"/>
      <c r="H30" s="100">
        <f t="shared" ref="H30:H32" si="6">+H79+H128+H177</f>
        <v>246.40951200000001</v>
      </c>
      <c r="I30" s="23">
        <f t="shared" ref="I30:I32" si="7">+H30/H$33</f>
        <v>0.27919299633152528</v>
      </c>
      <c r="J30" s="100">
        <f t="shared" si="5"/>
        <v>67.275591000000006</v>
      </c>
      <c r="K30" s="23">
        <f t="shared" ref="K30" si="8">+J30/H30</f>
        <v>0.27302351461172492</v>
      </c>
      <c r="L30" s="57"/>
      <c r="M30" s="60"/>
      <c r="N30" s="60"/>
      <c r="O30" s="61"/>
    </row>
    <row r="31" spans="2:15" x14ac:dyDescent="0.25">
      <c r="B31" s="59"/>
      <c r="C31" s="60"/>
      <c r="D31" s="60"/>
      <c r="E31" s="57"/>
      <c r="F31" s="20" t="s">
        <v>23</v>
      </c>
      <c r="G31" s="11"/>
      <c r="H31" s="100">
        <f t="shared" si="6"/>
        <v>251.276084</v>
      </c>
      <c r="I31" s="23">
        <f t="shared" si="7"/>
        <v>0.28470704003671754</v>
      </c>
      <c r="J31" s="100">
        <f t="shared" si="5"/>
        <v>74.006692000000001</v>
      </c>
      <c r="K31" s="23">
        <f>+J31/H31</f>
        <v>0.29452342149681066</v>
      </c>
      <c r="L31" s="57"/>
      <c r="M31" s="60"/>
      <c r="N31" s="60"/>
      <c r="O31" s="61"/>
    </row>
    <row r="32" spans="2:15" x14ac:dyDescent="0.25">
      <c r="B32" s="59"/>
      <c r="C32" s="60"/>
      <c r="D32" s="60"/>
      <c r="E32" s="57"/>
      <c r="F32" s="20" t="s">
        <v>15</v>
      </c>
      <c r="G32" s="11"/>
      <c r="H32" s="100">
        <f t="shared" si="6"/>
        <v>31.969860999999998</v>
      </c>
      <c r="I32" s="23">
        <f t="shared" si="7"/>
        <v>3.6223282179514128E-2</v>
      </c>
      <c r="J32" s="100">
        <f t="shared" si="5"/>
        <v>8.8279629999999987</v>
      </c>
      <c r="K32" s="23">
        <f>+J32/H32</f>
        <v>0.27613391875554288</v>
      </c>
      <c r="L32" s="57"/>
      <c r="M32" s="60"/>
      <c r="N32" s="60"/>
      <c r="O32" s="61"/>
    </row>
    <row r="33" spans="2:15" x14ac:dyDescent="0.25">
      <c r="B33" s="59"/>
      <c r="C33" s="60"/>
      <c r="D33" s="60"/>
      <c r="E33" s="57"/>
      <c r="F33" s="21" t="s">
        <v>0</v>
      </c>
      <c r="G33" s="13"/>
      <c r="H33" s="14">
        <f>SUM(H29:H32)</f>
        <v>882.57769799999994</v>
      </c>
      <c r="I33" s="22">
        <f>SUM(I29:I32)</f>
        <v>1</v>
      </c>
      <c r="J33" s="43">
        <f>SUM(J29:J32)</f>
        <v>222.17103200000003</v>
      </c>
      <c r="K33" s="22">
        <f t="shared" ref="K33" si="9">+J33/H33</f>
        <v>0.25172971456616167</v>
      </c>
      <c r="L33" s="57"/>
      <c r="M33" s="60"/>
      <c r="N33" s="60"/>
      <c r="O33" s="61"/>
    </row>
    <row r="34" spans="2:15" x14ac:dyDescent="0.25">
      <c r="B34" s="49"/>
      <c r="C34" s="27"/>
      <c r="D34" s="3"/>
      <c r="E34" s="5"/>
      <c r="F34" s="119" t="s">
        <v>88</v>
      </c>
      <c r="G34" s="119"/>
      <c r="H34" s="119"/>
      <c r="I34" s="119"/>
      <c r="J34" s="119"/>
      <c r="K34" s="119"/>
      <c r="L34" s="5"/>
      <c r="M34" s="3"/>
      <c r="N34" s="27"/>
      <c r="O34" s="44"/>
    </row>
    <row r="35" spans="2:15" x14ac:dyDescent="0.25">
      <c r="B35" s="49"/>
      <c r="C35" s="27"/>
      <c r="D35" s="3"/>
      <c r="E35" s="5"/>
      <c r="F35" s="5"/>
      <c r="G35" s="5"/>
      <c r="H35" s="70"/>
      <c r="I35" s="71"/>
      <c r="J35" s="70"/>
      <c r="K35" s="71"/>
      <c r="L35" s="5"/>
      <c r="M35" s="3"/>
      <c r="N35" s="27"/>
      <c r="O35" s="44"/>
    </row>
    <row r="36" spans="2:15" ht="15" customHeight="1" x14ac:dyDescent="0.25">
      <c r="B36" s="49"/>
      <c r="C36" s="120" t="str">
        <f>+CONCATENATE( "El sector " &amp; TEXT(F42,20) &amp; " cuenta con el mayor presupuesto en esta región, con un nivel de ejecución del " &amp; FIXED(K42*100,1) &amp; "%, del mismo modo para proyectos " &amp; TEXT(F43,20)&amp; " se tiene un nivel de avance de " &amp; FIXED(K43*100,1) &amp; "%. Cabe destacar que solo estos dos sectores concentran el " &amp; FIXED(SUM(I42:I43)*100,1) &amp; "% del presupuesto de esta región. ")</f>
        <v xml:space="preserve">El sector TRANSPORTE cuenta con el mayor presupuesto en esta región, con un nivel de ejecución del 19.4%, del mismo modo para proyectos SANEAMIENTO se tiene un nivel de avance de 24.2%. Cabe destacar que solo estos dos sectores concentran el 49.8% del presupuesto de esta región. 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44"/>
    </row>
    <row r="37" spans="2:15" x14ac:dyDescent="0.25">
      <c r="B37" s="4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44"/>
    </row>
    <row r="38" spans="2:15" x14ac:dyDescent="0.25">
      <c r="B38" s="49"/>
      <c r="C38" s="27"/>
      <c r="D38" s="5"/>
      <c r="E38" s="5"/>
      <c r="F38" s="5"/>
      <c r="G38" s="5"/>
      <c r="H38" s="27"/>
      <c r="I38" s="27"/>
      <c r="J38" s="27"/>
      <c r="K38" s="27"/>
      <c r="L38" s="27"/>
      <c r="M38" s="27"/>
      <c r="N38" s="27"/>
      <c r="O38" s="44"/>
    </row>
    <row r="39" spans="2:15" x14ac:dyDescent="0.25">
      <c r="B39" s="49"/>
      <c r="C39" s="27"/>
      <c r="D39" s="5"/>
      <c r="E39" s="130" t="s">
        <v>61</v>
      </c>
      <c r="F39" s="130"/>
      <c r="G39" s="130"/>
      <c r="H39" s="130"/>
      <c r="I39" s="130"/>
      <c r="J39" s="130"/>
      <c r="K39" s="130"/>
      <c r="L39" s="130"/>
      <c r="M39" s="27"/>
      <c r="N39" s="27"/>
      <c r="O39" s="44"/>
    </row>
    <row r="40" spans="2:15" x14ac:dyDescent="0.25">
      <c r="B40" s="49"/>
      <c r="C40" s="27"/>
      <c r="D40" s="5"/>
      <c r="E40" s="5"/>
      <c r="F40" s="131" t="s">
        <v>1</v>
      </c>
      <c r="G40" s="131"/>
      <c r="H40" s="131"/>
      <c r="I40" s="131"/>
      <c r="J40" s="131"/>
      <c r="K40" s="131"/>
      <c r="L40" s="5"/>
      <c r="M40" s="27"/>
      <c r="N40" s="27"/>
      <c r="O40" s="44"/>
    </row>
    <row r="41" spans="2:15" x14ac:dyDescent="0.25">
      <c r="B41" s="49"/>
      <c r="C41" s="27"/>
      <c r="D41" s="5"/>
      <c r="E41" s="27"/>
      <c r="F41" s="135" t="s">
        <v>22</v>
      </c>
      <c r="G41" s="136"/>
      <c r="H41" s="24" t="s">
        <v>20</v>
      </c>
      <c r="I41" s="24" t="s">
        <v>3</v>
      </c>
      <c r="J41" s="19" t="s">
        <v>21</v>
      </c>
      <c r="K41" s="19" t="s">
        <v>18</v>
      </c>
      <c r="L41" s="5"/>
      <c r="M41" s="27"/>
      <c r="N41" s="27"/>
      <c r="O41" s="44"/>
    </row>
    <row r="42" spans="2:15" x14ac:dyDescent="0.25">
      <c r="B42" s="59"/>
      <c r="C42" s="60"/>
      <c r="D42" s="57"/>
      <c r="E42" s="60"/>
      <c r="F42" s="20" t="s">
        <v>48</v>
      </c>
      <c r="G42" s="25"/>
      <c r="H42" s="82">
        <v>259.96631000000002</v>
      </c>
      <c r="I42" s="23">
        <f>+H42/H$50</f>
        <v>0.29455345471464661</v>
      </c>
      <c r="J42" s="82">
        <v>50.529124000000003</v>
      </c>
      <c r="K42" s="23">
        <f>+J42/H42</f>
        <v>0.19436797021891028</v>
      </c>
      <c r="L42" s="57"/>
      <c r="M42" s="60"/>
      <c r="N42" s="60"/>
      <c r="O42" s="61"/>
    </row>
    <row r="43" spans="2:15" x14ac:dyDescent="0.25">
      <c r="B43" s="59"/>
      <c r="C43" s="60"/>
      <c r="D43" s="57"/>
      <c r="E43" s="60"/>
      <c r="F43" s="20" t="s">
        <v>49</v>
      </c>
      <c r="G43" s="25"/>
      <c r="H43" s="82">
        <v>179.30271099999999</v>
      </c>
      <c r="I43" s="23">
        <f t="shared" ref="I43:I49" si="10">+H43/H$50</f>
        <v>0.20315798983626709</v>
      </c>
      <c r="J43" s="82">
        <v>43.366796000000001</v>
      </c>
      <c r="K43" s="23">
        <f t="shared" ref="K43:K50" si="11">+J43/H43</f>
        <v>0.24186358230802213</v>
      </c>
      <c r="L43" s="57"/>
      <c r="M43" s="60"/>
      <c r="N43" s="60"/>
      <c r="O43" s="61"/>
    </row>
    <row r="44" spans="2:15" x14ac:dyDescent="0.25">
      <c r="B44" s="59"/>
      <c r="C44" s="60"/>
      <c r="D44" s="57"/>
      <c r="E44" s="60"/>
      <c r="F44" s="20" t="s">
        <v>50</v>
      </c>
      <c r="G44" s="25"/>
      <c r="H44" s="82">
        <v>130.43873500000001</v>
      </c>
      <c r="I44" s="23">
        <f t="shared" si="10"/>
        <v>0.14779291987049509</v>
      </c>
      <c r="J44" s="82">
        <v>32.896158999999997</v>
      </c>
      <c r="K44" s="23">
        <f t="shared" si="11"/>
        <v>0.25219624370015542</v>
      </c>
      <c r="L44" s="57"/>
      <c r="M44" s="60"/>
      <c r="N44" s="60"/>
      <c r="O44" s="61"/>
    </row>
    <row r="45" spans="2:15" x14ac:dyDescent="0.25">
      <c r="B45" s="59"/>
      <c r="C45" s="60"/>
      <c r="D45" s="57"/>
      <c r="E45" s="60"/>
      <c r="F45" s="20" t="s">
        <v>51</v>
      </c>
      <c r="G45" s="25"/>
      <c r="H45" s="82">
        <v>42.743836000000002</v>
      </c>
      <c r="I45" s="23">
        <f t="shared" si="10"/>
        <v>4.8430677658025306E-2</v>
      </c>
      <c r="J45" s="82">
        <v>10.938698</v>
      </c>
      <c r="K45" s="23">
        <f t="shared" si="11"/>
        <v>0.2559128759524531</v>
      </c>
      <c r="L45" s="57"/>
      <c r="M45" s="60"/>
      <c r="N45" s="60"/>
      <c r="O45" s="61"/>
    </row>
    <row r="46" spans="2:15" x14ac:dyDescent="0.25">
      <c r="B46" s="59"/>
      <c r="C46" s="60"/>
      <c r="D46" s="57"/>
      <c r="E46" s="60"/>
      <c r="F46" s="20" t="s">
        <v>52</v>
      </c>
      <c r="G46" s="25"/>
      <c r="H46" s="82">
        <v>29.380144999999999</v>
      </c>
      <c r="I46" s="23">
        <f t="shared" si="10"/>
        <v>3.3289018141493987E-2</v>
      </c>
      <c r="J46" s="82">
        <v>12.005995</v>
      </c>
      <c r="K46" s="23">
        <f t="shared" si="11"/>
        <v>0.40864314999126111</v>
      </c>
      <c r="L46" s="57"/>
      <c r="M46" s="60"/>
      <c r="N46" s="60"/>
      <c r="O46" s="61"/>
    </row>
    <row r="47" spans="2:15" x14ac:dyDescent="0.25">
      <c r="B47" s="59"/>
      <c r="C47" s="60"/>
      <c r="D47" s="57"/>
      <c r="E47" s="60"/>
      <c r="F47" s="20" t="s">
        <v>77</v>
      </c>
      <c r="G47" s="25"/>
      <c r="H47" s="82">
        <v>25.358053999999999</v>
      </c>
      <c r="I47" s="23">
        <f t="shared" si="10"/>
        <v>2.8731809173813953E-2</v>
      </c>
      <c r="J47" s="82">
        <v>9.0707190000000004</v>
      </c>
      <c r="K47" s="23">
        <f t="shared" si="11"/>
        <v>0.35770564255443266</v>
      </c>
      <c r="L47" s="57"/>
      <c r="M47" s="60"/>
      <c r="N47" s="60"/>
      <c r="O47" s="61"/>
    </row>
    <row r="48" spans="2:15" x14ac:dyDescent="0.25">
      <c r="B48" s="59"/>
      <c r="C48" s="60"/>
      <c r="D48" s="57"/>
      <c r="E48" s="60"/>
      <c r="F48" s="20" t="s">
        <v>54</v>
      </c>
      <c r="G48" s="25"/>
      <c r="H48" s="82">
        <v>22.996645000000001</v>
      </c>
      <c r="I48" s="23">
        <f t="shared" si="10"/>
        <v>2.6056227176499538E-2</v>
      </c>
      <c r="J48" s="82">
        <v>4.657381</v>
      </c>
      <c r="K48" s="23">
        <f t="shared" si="11"/>
        <v>0.20252436822849593</v>
      </c>
      <c r="L48" s="57"/>
      <c r="M48" s="60"/>
      <c r="N48" s="60"/>
      <c r="O48" s="61"/>
    </row>
    <row r="49" spans="2:15" x14ac:dyDescent="0.25">
      <c r="B49" s="59"/>
      <c r="C49" s="60"/>
      <c r="D49" s="57"/>
      <c r="E49" s="60"/>
      <c r="F49" s="20" t="s">
        <v>53</v>
      </c>
      <c r="G49" s="25"/>
      <c r="H49" s="82">
        <f>+H33-SUM(H42:H48)</f>
        <v>192.39126199999998</v>
      </c>
      <c r="I49" s="23">
        <f t="shared" si="10"/>
        <v>0.21798790342875851</v>
      </c>
      <c r="J49" s="82">
        <f>+J33-SUM(J42:J48)</f>
        <v>58.70616000000004</v>
      </c>
      <c r="K49" s="23">
        <f t="shared" si="11"/>
        <v>0.30513942987701825</v>
      </c>
      <c r="L49" s="57"/>
      <c r="M49" s="60"/>
      <c r="N49" s="60"/>
      <c r="O49" s="61"/>
    </row>
    <row r="50" spans="2:15" x14ac:dyDescent="0.25">
      <c r="B50" s="59"/>
      <c r="C50" s="60"/>
      <c r="D50" s="57"/>
      <c r="E50" s="60"/>
      <c r="F50" s="21" t="s">
        <v>0</v>
      </c>
      <c r="G50" s="26"/>
      <c r="H50" s="14">
        <f>SUM(H42:H49)</f>
        <v>882.57769799999994</v>
      </c>
      <c r="I50" s="22">
        <f>SUM(I42:I49)</f>
        <v>1</v>
      </c>
      <c r="J50" s="43">
        <f>SUM(J42:J49)</f>
        <v>222.17103200000003</v>
      </c>
      <c r="K50" s="22">
        <f t="shared" si="11"/>
        <v>0.25172971456616167</v>
      </c>
      <c r="L50" s="57"/>
      <c r="M50" s="60"/>
      <c r="N50" s="60"/>
      <c r="O50" s="61"/>
    </row>
    <row r="51" spans="2:15" x14ac:dyDescent="0.25">
      <c r="B51" s="49"/>
      <c r="C51" s="27"/>
      <c r="D51" s="3"/>
      <c r="E51" s="5"/>
      <c r="F51" s="119" t="s">
        <v>88</v>
      </c>
      <c r="G51" s="119"/>
      <c r="H51" s="119"/>
      <c r="I51" s="119"/>
      <c r="J51" s="119"/>
      <c r="K51" s="119"/>
      <c r="L51" s="5"/>
      <c r="M51" s="3"/>
      <c r="N51" s="27"/>
      <c r="O51" s="44"/>
    </row>
    <row r="52" spans="2:15" x14ac:dyDescent="0.25">
      <c r="B52" s="49"/>
      <c r="C52" s="27"/>
      <c r="D52" s="3"/>
      <c r="E52" s="5"/>
      <c r="F52" s="3"/>
      <c r="G52" s="3"/>
      <c r="H52" s="3"/>
      <c r="I52" s="3"/>
      <c r="J52" s="3"/>
      <c r="K52" s="3"/>
      <c r="L52" s="3"/>
      <c r="M52" s="27"/>
      <c r="N52" s="27"/>
      <c r="O52" s="44"/>
    </row>
    <row r="53" spans="2:15" ht="15" customHeight="1" x14ac:dyDescent="0.25">
      <c r="B53" s="49"/>
      <c r="C53" s="120" t="str">
        <f>+CONCATENATE("A la fecha  de los " &amp; FIXED(J63,0)  &amp; "  proyectos presupuestados para el 2018, " &amp; FIXED(J59,0) &amp; " no cuentan con ningún avance en ejecución del gasto, mientras que " &amp; FIXED(J60,0) &amp; " (" &amp; FIXED(K60*100,1) &amp; "% de proyectos) no superan el 50,0% de ejecución, " &amp; FIXED(J61,0) &amp; " proyectos (" &amp; FIXED(K61*100,1) &amp; "% del total) tienen un nivel de ejecución mayor al 50,0% pero no culminan al 100% y " &amp; FIXED(J62,0) &amp; " proyectos por S/ " &amp; FIXED(I62,1) &amp; " millones se han ejecutado al 100,0%.")</f>
        <v>A la fecha  de los 854  proyectos presupuestados para el 2018, 400 no cuentan con ningún avance en ejecución del gasto, mientras que 191 (22.4% de proyectos) no superan el 50,0% de ejecución, 130 proyectos (15.2% del total) tienen un nivel de ejecución mayor al 50,0% pero no culminan al 100% y 133 proyectos por S/ 15.1 millones se han ejecutado al 100,0%.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44"/>
    </row>
    <row r="54" spans="2:15" x14ac:dyDescent="0.25">
      <c r="B54" s="49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44"/>
    </row>
    <row r="55" spans="2:15" x14ac:dyDescent="0.25">
      <c r="B55" s="4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44"/>
    </row>
    <row r="56" spans="2:15" x14ac:dyDescent="0.25">
      <c r="B56" s="49"/>
      <c r="C56" s="27"/>
      <c r="D56" s="27"/>
      <c r="E56" s="130" t="s">
        <v>68</v>
      </c>
      <c r="F56" s="130"/>
      <c r="G56" s="130"/>
      <c r="H56" s="130"/>
      <c r="I56" s="130"/>
      <c r="J56" s="130"/>
      <c r="K56" s="130"/>
      <c r="L56" s="130"/>
      <c r="M56" s="27"/>
      <c r="N56" s="27"/>
      <c r="O56" s="44"/>
    </row>
    <row r="57" spans="2:15" x14ac:dyDescent="0.25">
      <c r="B57" s="49"/>
      <c r="C57" s="27"/>
      <c r="D57" s="27"/>
      <c r="E57" s="5"/>
      <c r="F57" s="131" t="s">
        <v>33</v>
      </c>
      <c r="G57" s="131"/>
      <c r="H57" s="131"/>
      <c r="I57" s="131"/>
      <c r="J57" s="131"/>
      <c r="K57" s="131"/>
      <c r="L57" s="5"/>
      <c r="M57" s="27"/>
      <c r="N57" s="27"/>
      <c r="O57" s="44"/>
    </row>
    <row r="58" spans="2:15" x14ac:dyDescent="0.25">
      <c r="B58" s="49"/>
      <c r="C58" s="27"/>
      <c r="D58" s="27"/>
      <c r="E58" s="27"/>
      <c r="F58" s="29" t="s">
        <v>25</v>
      </c>
      <c r="G58" s="19" t="s">
        <v>18</v>
      </c>
      <c r="H58" s="19" t="s">
        <v>20</v>
      </c>
      <c r="I58" s="19" t="s">
        <v>7</v>
      </c>
      <c r="J58" s="19" t="s">
        <v>24</v>
      </c>
      <c r="K58" s="19" t="s">
        <v>3</v>
      </c>
      <c r="L58" s="27"/>
      <c r="M58" s="27" t="s">
        <v>36</v>
      </c>
      <c r="N58" s="27"/>
      <c r="O58" s="44"/>
    </row>
    <row r="59" spans="2:15" x14ac:dyDescent="0.25">
      <c r="B59" s="49"/>
      <c r="C59" s="27"/>
      <c r="D59" s="27"/>
      <c r="E59" s="27"/>
      <c r="F59" s="30" t="s">
        <v>26</v>
      </c>
      <c r="G59" s="23">
        <f>+I59/H59</f>
        <v>0</v>
      </c>
      <c r="H59" s="100">
        <f t="shared" ref="H59:J62" si="12">+H108+H157+H206</f>
        <v>170.75411100000002</v>
      </c>
      <c r="I59" s="100">
        <f t="shared" si="12"/>
        <v>0</v>
      </c>
      <c r="J59" s="100">
        <f t="shared" si="12"/>
        <v>400</v>
      </c>
      <c r="K59" s="23">
        <f>+J59/J$63</f>
        <v>0.46838407494145201</v>
      </c>
      <c r="L59" s="27"/>
      <c r="M59" s="32">
        <f>SUM(J60:J62)</f>
        <v>454</v>
      </c>
      <c r="N59" s="27"/>
      <c r="O59" s="44"/>
    </row>
    <row r="60" spans="2:15" x14ac:dyDescent="0.25">
      <c r="B60" s="49"/>
      <c r="C60" s="27"/>
      <c r="D60" s="27"/>
      <c r="E60" s="27"/>
      <c r="F60" s="30" t="s">
        <v>27</v>
      </c>
      <c r="G60" s="23">
        <f t="shared" ref="G60:G63" si="13">+I60/H60</f>
        <v>0.19100281943783631</v>
      </c>
      <c r="H60" s="100">
        <f t="shared" si="12"/>
        <v>570.08421299999998</v>
      </c>
      <c r="I60" s="100">
        <f t="shared" si="12"/>
        <v>108.88769200000002</v>
      </c>
      <c r="J60" s="100">
        <f t="shared" si="12"/>
        <v>191</v>
      </c>
      <c r="K60" s="23">
        <f t="shared" ref="K60:K62" si="14">+J60/J$63</f>
        <v>0.22365339578454332</v>
      </c>
      <c r="L60" s="27"/>
      <c r="M60" s="27"/>
      <c r="N60" s="27"/>
      <c r="O60" s="44"/>
    </row>
    <row r="61" spans="2:15" x14ac:dyDescent="0.25">
      <c r="B61" s="49"/>
      <c r="C61" s="27"/>
      <c r="D61" s="27"/>
      <c r="E61" s="27"/>
      <c r="F61" s="30" t="s">
        <v>28</v>
      </c>
      <c r="G61" s="23">
        <f t="shared" si="13"/>
        <v>0.77557898214605803</v>
      </c>
      <c r="H61" s="100">
        <f t="shared" si="12"/>
        <v>126.627048</v>
      </c>
      <c r="I61" s="100">
        <f t="shared" si="12"/>
        <v>98.209277000000029</v>
      </c>
      <c r="J61" s="100">
        <f t="shared" si="12"/>
        <v>130</v>
      </c>
      <c r="K61" s="23">
        <f t="shared" si="14"/>
        <v>0.1522248243559719</v>
      </c>
      <c r="L61" s="27"/>
      <c r="M61" s="27"/>
      <c r="N61" s="27"/>
      <c r="O61" s="44"/>
    </row>
    <row r="62" spans="2:15" x14ac:dyDescent="0.25">
      <c r="B62" s="49"/>
      <c r="C62" s="27"/>
      <c r="D62" s="27"/>
      <c r="E62" s="27"/>
      <c r="F62" s="30" t="s">
        <v>29</v>
      </c>
      <c r="G62" s="23">
        <f t="shared" si="13"/>
        <v>0.99746809326373709</v>
      </c>
      <c r="H62" s="100">
        <f t="shared" si="12"/>
        <v>15.112325999999999</v>
      </c>
      <c r="I62" s="100">
        <f t="shared" si="12"/>
        <v>15.074062999999999</v>
      </c>
      <c r="J62" s="100">
        <f t="shared" si="12"/>
        <v>133</v>
      </c>
      <c r="K62" s="23">
        <f t="shared" si="14"/>
        <v>0.15573770491803279</v>
      </c>
      <c r="L62" s="27"/>
      <c r="M62" s="27"/>
      <c r="N62" s="27"/>
      <c r="O62" s="44"/>
    </row>
    <row r="63" spans="2:15" x14ac:dyDescent="0.25">
      <c r="B63" s="49"/>
      <c r="C63" s="27"/>
      <c r="D63" s="27"/>
      <c r="E63" s="27"/>
      <c r="F63" s="31" t="s">
        <v>0</v>
      </c>
      <c r="G63" s="22">
        <f t="shared" si="13"/>
        <v>0.25172971456616167</v>
      </c>
      <c r="H63" s="15">
        <f t="shared" ref="H63:J63" si="15">SUM(H59:H62)</f>
        <v>882.57769800000017</v>
      </c>
      <c r="I63" s="15">
        <f t="shared" si="15"/>
        <v>222.17103200000005</v>
      </c>
      <c r="J63" s="28">
        <f t="shared" si="15"/>
        <v>854</v>
      </c>
      <c r="K63" s="22">
        <f>SUM(K59:K62)</f>
        <v>1</v>
      </c>
      <c r="L63" s="27"/>
      <c r="M63" s="27"/>
      <c r="N63" s="27"/>
      <c r="O63" s="44"/>
    </row>
    <row r="64" spans="2:15" x14ac:dyDescent="0.25">
      <c r="B64" s="49"/>
      <c r="C64" s="27"/>
      <c r="D64" s="3"/>
      <c r="E64" s="5"/>
      <c r="F64" s="119" t="s">
        <v>88</v>
      </c>
      <c r="G64" s="119"/>
      <c r="H64" s="119"/>
      <c r="I64" s="119"/>
      <c r="J64" s="119"/>
      <c r="K64" s="119"/>
      <c r="L64" s="5"/>
      <c r="M64" s="3"/>
      <c r="N64" s="27"/>
      <c r="O64" s="44"/>
    </row>
    <row r="65" spans="2:15" x14ac:dyDescent="0.25">
      <c r="B65" s="49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44"/>
    </row>
    <row r="66" spans="2:15" x14ac:dyDescent="0.25"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</row>
    <row r="67" spans="2:15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</row>
    <row r="68" spans="2:15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</row>
    <row r="69" spans="2:15" x14ac:dyDescent="0.25"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8"/>
    </row>
    <row r="70" spans="2:15" x14ac:dyDescent="0.25">
      <c r="B70" s="49"/>
      <c r="C70" s="133" t="s">
        <v>19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50"/>
    </row>
    <row r="71" spans="2:15" x14ac:dyDescent="0.25">
      <c r="B71" s="49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51"/>
    </row>
    <row r="72" spans="2:15" ht="15" customHeight="1" x14ac:dyDescent="0.25">
      <c r="B72" s="49"/>
      <c r="C72" s="120" t="str">
        <f>+CONCATENATE("El avance del presupuesto del Gobierno Nacional para proyectos productivos se encuentra al " &amp; FIXED(K78*100,1) &amp; "%, mientras que para los proyectos del tipo social se registra un avance del " &amp; FIXED(K79*100,1) &amp;"% al ",B214," del 2018. Cabe resaltar que estos dos tipos de proyectos absorben el " &amp; FIXED(SUM(I78:I79)*100,1) &amp; "% del presupuesto total del Gobierno Nacional en esta región.")</f>
        <v>El avance del presupuesto del Gobierno Nacional para proyectos productivos se encuentra al 15.3%, mientras que para los proyectos del tipo social se registra un avance del 22.6% al 18 de junio del 2018. Cabe resaltar que estos dos tipos de proyectos absorben el 49.4% del presupuesto total del Gobierno Nacional en esta región.</v>
      </c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51"/>
    </row>
    <row r="73" spans="2:15" x14ac:dyDescent="0.25">
      <c r="B73" s="4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44"/>
    </row>
    <row r="74" spans="2:15" x14ac:dyDescent="0.25">
      <c r="B74" s="49"/>
      <c r="C74" s="27"/>
      <c r="D74" s="27"/>
      <c r="E74" s="5"/>
      <c r="F74" s="5"/>
      <c r="G74" s="5"/>
      <c r="H74" s="5"/>
      <c r="I74" s="5"/>
      <c r="J74" s="5"/>
      <c r="K74" s="5"/>
      <c r="L74" s="5"/>
      <c r="M74" s="27"/>
      <c r="N74" s="27"/>
      <c r="O74" s="44"/>
    </row>
    <row r="75" spans="2:15" x14ac:dyDescent="0.25">
      <c r="B75" s="49"/>
      <c r="C75" s="27"/>
      <c r="D75" s="27"/>
      <c r="E75" s="134" t="s">
        <v>62</v>
      </c>
      <c r="F75" s="134"/>
      <c r="G75" s="134"/>
      <c r="H75" s="134"/>
      <c r="I75" s="134"/>
      <c r="J75" s="134"/>
      <c r="K75" s="134"/>
      <c r="L75" s="134"/>
      <c r="M75" s="27"/>
      <c r="N75" s="27"/>
      <c r="O75" s="44"/>
    </row>
    <row r="76" spans="2:15" x14ac:dyDescent="0.25">
      <c r="B76" s="49"/>
      <c r="C76" s="27"/>
      <c r="D76" s="27"/>
      <c r="E76" s="5"/>
      <c r="F76" s="131" t="s">
        <v>1</v>
      </c>
      <c r="G76" s="131"/>
      <c r="H76" s="131"/>
      <c r="I76" s="131"/>
      <c r="J76" s="131"/>
      <c r="K76" s="131"/>
      <c r="L76" s="5"/>
      <c r="M76" s="27"/>
      <c r="N76" s="27"/>
      <c r="O76" s="44"/>
    </row>
    <row r="77" spans="2:15" x14ac:dyDescent="0.25">
      <c r="B77" s="59"/>
      <c r="C77" s="60"/>
      <c r="D77" s="60"/>
      <c r="E77" s="57"/>
      <c r="F77" s="132" t="s">
        <v>32</v>
      </c>
      <c r="G77" s="132"/>
      <c r="H77" s="19" t="s">
        <v>6</v>
      </c>
      <c r="I77" s="19" t="s">
        <v>16</v>
      </c>
      <c r="J77" s="19" t="s">
        <v>17</v>
      </c>
      <c r="K77" s="19" t="s">
        <v>18</v>
      </c>
      <c r="L77" s="57"/>
      <c r="M77" s="60"/>
      <c r="N77" s="60"/>
      <c r="O77" s="61"/>
    </row>
    <row r="78" spans="2:15" x14ac:dyDescent="0.25">
      <c r="B78" s="59"/>
      <c r="C78" s="60"/>
      <c r="D78" s="60"/>
      <c r="E78" s="57"/>
      <c r="F78" s="20" t="s">
        <v>13</v>
      </c>
      <c r="G78" s="11"/>
      <c r="H78" s="100">
        <v>149.21345600000001</v>
      </c>
      <c r="I78" s="23">
        <f>+H78/$H$82</f>
        <v>0.35384901502914512</v>
      </c>
      <c r="J78" s="82">
        <v>22.882042000000002</v>
      </c>
      <c r="K78" s="23">
        <f>+J78/H78</f>
        <v>0.15335106238675955</v>
      </c>
      <c r="L78" s="57"/>
      <c r="M78" s="60"/>
      <c r="N78" s="60"/>
      <c r="O78" s="61"/>
    </row>
    <row r="79" spans="2:15" x14ac:dyDescent="0.25">
      <c r="B79" s="59"/>
      <c r="C79" s="60"/>
      <c r="D79" s="60"/>
      <c r="E79" s="57"/>
      <c r="F79" s="20" t="s">
        <v>14</v>
      </c>
      <c r="G79" s="11"/>
      <c r="H79" s="82">
        <v>59.14833800000001</v>
      </c>
      <c r="I79" s="23">
        <f>+H79/$H$82</f>
        <v>0.14026604371331602</v>
      </c>
      <c r="J79" s="82">
        <v>13.378652000000001</v>
      </c>
      <c r="K79" s="23">
        <f t="shared" ref="K79:K82" si="16">+J79/H79</f>
        <v>0.22618813059464155</v>
      </c>
      <c r="L79" s="57"/>
      <c r="M79" s="60"/>
      <c r="N79" s="60"/>
      <c r="O79" s="61"/>
    </row>
    <row r="80" spans="2:15" x14ac:dyDescent="0.25">
      <c r="B80" s="59"/>
      <c r="C80" s="60"/>
      <c r="D80" s="60"/>
      <c r="E80" s="57"/>
      <c r="F80" s="20" t="s">
        <v>23</v>
      </c>
      <c r="G80" s="11"/>
      <c r="H80" s="82">
        <v>212.61573100000001</v>
      </c>
      <c r="I80" s="23">
        <f>+H80/$H$82</f>
        <v>0.50420296540850629</v>
      </c>
      <c r="J80" s="82">
        <v>59.188476000000001</v>
      </c>
      <c r="K80" s="23">
        <f t="shared" si="16"/>
        <v>0.27838239306949492</v>
      </c>
      <c r="L80" s="57"/>
      <c r="M80" s="60"/>
      <c r="N80" s="60"/>
      <c r="O80" s="61"/>
    </row>
    <row r="81" spans="2:15" x14ac:dyDescent="0.25">
      <c r="B81" s="59"/>
      <c r="C81" s="60"/>
      <c r="D81" s="60"/>
      <c r="E81" s="57"/>
      <c r="F81" s="20" t="s">
        <v>15</v>
      </c>
      <c r="G81" s="11"/>
      <c r="H81" s="82">
        <v>0.70926699999999998</v>
      </c>
      <c r="I81" s="23">
        <f>+H81/$H$82</f>
        <v>1.6819758490325206E-3</v>
      </c>
      <c r="J81" s="82">
        <v>0.25945200000000002</v>
      </c>
      <c r="K81" s="23">
        <f t="shared" si="16"/>
        <v>0.36580300507425273</v>
      </c>
      <c r="L81" s="57"/>
      <c r="M81" s="60"/>
      <c r="N81" s="60"/>
      <c r="O81" s="61"/>
    </row>
    <row r="82" spans="2:15" x14ac:dyDescent="0.25">
      <c r="B82" s="59"/>
      <c r="C82" s="60"/>
      <c r="D82" s="60"/>
      <c r="E82" s="57"/>
      <c r="F82" s="21" t="s">
        <v>0</v>
      </c>
      <c r="G82" s="13"/>
      <c r="H82" s="43">
        <f>SUM(H78:H81)</f>
        <v>421.68679200000003</v>
      </c>
      <c r="I82" s="22">
        <f>+H82/$H$82</f>
        <v>1</v>
      </c>
      <c r="J82" s="43">
        <f>SUM(J78:J81)</f>
        <v>95.708622000000005</v>
      </c>
      <c r="K82" s="22">
        <f t="shared" si="16"/>
        <v>0.22696613651584324</v>
      </c>
      <c r="L82" s="57"/>
      <c r="M82" s="60"/>
      <c r="N82" s="60"/>
      <c r="O82" s="61"/>
    </row>
    <row r="83" spans="2:15" x14ac:dyDescent="0.25">
      <c r="B83" s="59"/>
      <c r="C83" s="60"/>
      <c r="D83" s="58"/>
      <c r="E83" s="57"/>
      <c r="F83" s="119" t="s">
        <v>88</v>
      </c>
      <c r="G83" s="119"/>
      <c r="H83" s="119"/>
      <c r="I83" s="119"/>
      <c r="J83" s="119"/>
      <c r="K83" s="119"/>
      <c r="L83" s="57"/>
      <c r="M83" s="58"/>
      <c r="N83" s="60"/>
      <c r="O83" s="61"/>
    </row>
    <row r="84" spans="2:15" x14ac:dyDescent="0.25">
      <c r="B84" s="59"/>
      <c r="C84" s="60"/>
      <c r="D84" s="60"/>
      <c r="E84" s="57"/>
      <c r="F84" s="5"/>
      <c r="G84" s="5"/>
      <c r="H84" s="5"/>
      <c r="I84" s="5"/>
      <c r="J84" s="5"/>
      <c r="K84" s="5"/>
      <c r="L84" s="57"/>
      <c r="M84" s="60"/>
      <c r="N84" s="60"/>
      <c r="O84" s="61"/>
    </row>
    <row r="85" spans="2:15" ht="15" customHeight="1" x14ac:dyDescent="0.25">
      <c r="B85" s="59"/>
      <c r="C85" s="120" t="str">
        <f>+CONCATENATE( "El gasto del Gobierno Nacional en el sector " &amp; TEXT(F91,20) &amp; " cuenta con el mayor presupuesto en esta región, con un nivel de ejecución del " &amp; FIXED(K91*100,1) &amp; "%, del mismo modo para proyectos " &amp; TEXT(F92,20)&amp; " se tiene un nivel de avance de " &amp; FIXED(K92*100,1) &amp; "%. Cabe destacar que solo estos dos sectores concentran el " &amp; FIXED(SUM(I91:I92)*100,1) &amp; "% del presupuesto de esta región. ")</f>
        <v xml:space="preserve">El gasto del Gobierno Nacional en el sector JUSTICIA cuenta con el mayor presupuesto en esta región, con un nivel de ejecución del 27.8%, del mismo modo para proyectos TRANSPORTE se tiene un nivel de avance de 17.6%. Cabe destacar que solo estos dos sectores concentran el 76.3% del presupuesto de esta región. </v>
      </c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44"/>
    </row>
    <row r="86" spans="2:15" x14ac:dyDescent="0.25">
      <c r="B86" s="5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44"/>
    </row>
    <row r="87" spans="2:15" x14ac:dyDescent="0.25">
      <c r="B87" s="59"/>
      <c r="C87" s="27"/>
      <c r="D87" s="5"/>
      <c r="E87" s="5"/>
      <c r="F87" s="5"/>
      <c r="G87" s="5"/>
      <c r="H87" s="27"/>
      <c r="I87" s="27"/>
      <c r="J87" s="27"/>
      <c r="K87" s="27"/>
      <c r="L87" s="27"/>
      <c r="M87" s="27"/>
      <c r="N87" s="27"/>
      <c r="O87" s="44"/>
    </row>
    <row r="88" spans="2:15" x14ac:dyDescent="0.25">
      <c r="B88" s="59"/>
      <c r="C88" s="27"/>
      <c r="D88" s="5"/>
      <c r="E88" s="130" t="s">
        <v>65</v>
      </c>
      <c r="F88" s="130"/>
      <c r="G88" s="130"/>
      <c r="H88" s="130"/>
      <c r="I88" s="130"/>
      <c r="J88" s="130"/>
      <c r="K88" s="130"/>
      <c r="L88" s="130"/>
      <c r="M88" s="27"/>
      <c r="N88" s="27"/>
      <c r="O88" s="44"/>
    </row>
    <row r="89" spans="2:15" x14ac:dyDescent="0.25">
      <c r="B89" s="59"/>
      <c r="C89" s="27"/>
      <c r="D89" s="5"/>
      <c r="E89" s="5"/>
      <c r="F89" s="131" t="s">
        <v>1</v>
      </c>
      <c r="G89" s="131"/>
      <c r="H89" s="131"/>
      <c r="I89" s="131"/>
      <c r="J89" s="131"/>
      <c r="K89" s="131"/>
      <c r="L89" s="5"/>
      <c r="M89" s="27"/>
      <c r="N89" s="27"/>
      <c r="O89" s="44"/>
    </row>
    <row r="90" spans="2:15" x14ac:dyDescent="0.25">
      <c r="B90" s="59"/>
      <c r="C90" s="60"/>
      <c r="D90" s="57"/>
      <c r="E90" s="60"/>
      <c r="F90" s="135" t="s">
        <v>22</v>
      </c>
      <c r="G90" s="136"/>
      <c r="H90" s="24" t="s">
        <v>20</v>
      </c>
      <c r="I90" s="24" t="s">
        <v>3</v>
      </c>
      <c r="J90" s="19" t="s">
        <v>21</v>
      </c>
      <c r="K90" s="19" t="s">
        <v>18</v>
      </c>
      <c r="L90" s="5"/>
      <c r="M90" s="60"/>
      <c r="N90" s="60"/>
      <c r="O90" s="61"/>
    </row>
    <row r="91" spans="2:15" x14ac:dyDescent="0.25">
      <c r="B91" s="59"/>
      <c r="C91" s="60"/>
      <c r="D91" s="57"/>
      <c r="E91" s="60"/>
      <c r="F91" s="20" t="s">
        <v>91</v>
      </c>
      <c r="G91" s="25"/>
      <c r="H91" s="82">
        <v>212.61573100000001</v>
      </c>
      <c r="I91" s="23">
        <f t="shared" ref="I91:I98" si="17">+H91/$H$99</f>
        <v>0.50420296540850629</v>
      </c>
      <c r="J91" s="82">
        <v>59.188476000000001</v>
      </c>
      <c r="K91" s="23">
        <f>+J91/H91</f>
        <v>0.27838239306949492</v>
      </c>
      <c r="L91" s="57"/>
      <c r="M91" s="60"/>
      <c r="N91" s="60"/>
      <c r="O91" s="61"/>
    </row>
    <row r="92" spans="2:15" x14ac:dyDescent="0.25">
      <c r="B92" s="59"/>
      <c r="C92" s="60"/>
      <c r="D92" s="57"/>
      <c r="E92" s="60"/>
      <c r="F92" s="20" t="s">
        <v>48</v>
      </c>
      <c r="G92" s="25"/>
      <c r="H92" s="82">
        <v>109.28331</v>
      </c>
      <c r="I92" s="23">
        <f t="shared" si="17"/>
        <v>0.25915753605106984</v>
      </c>
      <c r="J92" s="82">
        <v>19.284894000000001</v>
      </c>
      <c r="K92" s="23">
        <f t="shared" ref="K92:K99" si="18">+J92/H92</f>
        <v>0.17646696462616296</v>
      </c>
      <c r="L92" s="57"/>
      <c r="M92" s="60"/>
      <c r="N92" s="60"/>
      <c r="O92" s="61"/>
    </row>
    <row r="93" spans="2:15" x14ac:dyDescent="0.25">
      <c r="B93" s="59"/>
      <c r="C93" s="60"/>
      <c r="D93" s="57"/>
      <c r="E93" s="60"/>
      <c r="F93" s="20" t="s">
        <v>50</v>
      </c>
      <c r="G93" s="25"/>
      <c r="H93" s="82">
        <v>47.319198</v>
      </c>
      <c r="I93" s="23">
        <f t="shared" si="17"/>
        <v>0.11221408613623354</v>
      </c>
      <c r="J93" s="82">
        <v>13.164460999999999</v>
      </c>
      <c r="K93" s="23">
        <f t="shared" si="18"/>
        <v>0.27820549705850889</v>
      </c>
      <c r="L93" s="57"/>
      <c r="M93" s="60"/>
      <c r="N93" s="60"/>
      <c r="O93" s="61"/>
    </row>
    <row r="94" spans="2:15" x14ac:dyDescent="0.25">
      <c r="B94" s="59"/>
      <c r="C94" s="60"/>
      <c r="D94" s="57"/>
      <c r="E94" s="60"/>
      <c r="F94" s="20" t="s">
        <v>51</v>
      </c>
      <c r="G94" s="25"/>
      <c r="H94" s="82">
        <v>17.021477999999998</v>
      </c>
      <c r="I94" s="23">
        <f t="shared" si="17"/>
        <v>4.0365214948444479E-2</v>
      </c>
      <c r="J94" s="82">
        <v>1.065914</v>
      </c>
      <c r="K94" s="23">
        <f t="shared" si="18"/>
        <v>6.2621706528657506E-2</v>
      </c>
      <c r="L94" s="57"/>
      <c r="M94" s="60"/>
      <c r="N94" s="60"/>
      <c r="O94" s="61"/>
    </row>
    <row r="95" spans="2:15" x14ac:dyDescent="0.25">
      <c r="B95" s="59"/>
      <c r="C95" s="60"/>
      <c r="D95" s="57"/>
      <c r="E95" s="60"/>
      <c r="F95" s="20" t="s">
        <v>97</v>
      </c>
      <c r="G95" s="25"/>
      <c r="H95" s="82">
        <v>11.248006999999999</v>
      </c>
      <c r="I95" s="23">
        <f t="shared" si="17"/>
        <v>2.6673842324186427E-2</v>
      </c>
      <c r="J95" s="82">
        <v>2.2061000000000001E-2</v>
      </c>
      <c r="K95" s="23">
        <f t="shared" si="18"/>
        <v>1.9613252374398415E-3</v>
      </c>
      <c r="L95" s="57"/>
      <c r="M95" s="60"/>
      <c r="N95" s="60"/>
      <c r="O95" s="61"/>
    </row>
    <row r="96" spans="2:15" x14ac:dyDescent="0.25">
      <c r="B96" s="59"/>
      <c r="C96" s="60"/>
      <c r="D96" s="57"/>
      <c r="E96" s="60"/>
      <c r="F96" s="20" t="s">
        <v>49</v>
      </c>
      <c r="G96" s="25"/>
      <c r="H96" s="82">
        <v>6.9538080000000004</v>
      </c>
      <c r="I96" s="23">
        <f t="shared" si="17"/>
        <v>1.6490457211190052E-2</v>
      </c>
      <c r="J96" s="82">
        <v>0.156864</v>
      </c>
      <c r="K96" s="23">
        <f t="shared" si="18"/>
        <v>2.2557999875751529E-2</v>
      </c>
      <c r="L96" s="57"/>
      <c r="M96" s="60"/>
      <c r="N96" s="60"/>
      <c r="O96" s="61"/>
    </row>
    <row r="97" spans="2:15" x14ac:dyDescent="0.25">
      <c r="B97" s="59"/>
      <c r="C97" s="60"/>
      <c r="D97" s="57"/>
      <c r="E97" s="60"/>
      <c r="F97" s="20" t="s">
        <v>98</v>
      </c>
      <c r="G97" s="25"/>
      <c r="H97" s="82">
        <v>6.0752430000000004</v>
      </c>
      <c r="I97" s="23">
        <f t="shared" si="17"/>
        <v>1.4407003290726734E-2</v>
      </c>
      <c r="J97" s="82">
        <v>2.0623930000000001</v>
      </c>
      <c r="K97" s="23">
        <f t="shared" si="18"/>
        <v>0.33947498067155502</v>
      </c>
      <c r="L97" s="57"/>
      <c r="M97" s="60"/>
      <c r="N97" s="60"/>
      <c r="O97" s="61"/>
    </row>
    <row r="98" spans="2:15" x14ac:dyDescent="0.25">
      <c r="B98" s="59"/>
      <c r="C98" s="60"/>
      <c r="D98" s="57"/>
      <c r="E98" s="60"/>
      <c r="F98" s="20" t="s">
        <v>53</v>
      </c>
      <c r="G98" s="25"/>
      <c r="H98" s="82">
        <f>+H82-SUM(H91:H97)</f>
        <v>11.17001700000003</v>
      </c>
      <c r="I98" s="23">
        <f t="shared" si="17"/>
        <v>2.6488894629642632E-2</v>
      </c>
      <c r="J98" s="82">
        <f>+J82-SUM(J91:J97)</f>
        <v>0.76355900000000076</v>
      </c>
      <c r="K98" s="23">
        <f t="shared" si="18"/>
        <v>6.8357908497363853E-2</v>
      </c>
      <c r="L98" s="57"/>
      <c r="M98" s="60"/>
      <c r="N98" s="60"/>
      <c r="O98" s="61"/>
    </row>
    <row r="99" spans="2:15" x14ac:dyDescent="0.25">
      <c r="B99" s="59"/>
      <c r="C99" s="60"/>
      <c r="D99" s="57"/>
      <c r="E99" s="60"/>
      <c r="F99" s="21" t="s">
        <v>0</v>
      </c>
      <c r="G99" s="26"/>
      <c r="H99" s="43">
        <f>SUM(H91:H98)</f>
        <v>421.68679200000003</v>
      </c>
      <c r="I99" s="22">
        <f>SUM(I91:I98)</f>
        <v>1</v>
      </c>
      <c r="J99" s="43">
        <f>SUM(J91:J98)</f>
        <v>95.708622000000005</v>
      </c>
      <c r="K99" s="22">
        <f t="shared" si="18"/>
        <v>0.22696613651584324</v>
      </c>
      <c r="L99" s="57"/>
      <c r="M99" s="60"/>
      <c r="N99" s="60"/>
      <c r="O99" s="61"/>
    </row>
    <row r="100" spans="2:15" x14ac:dyDescent="0.25">
      <c r="B100" s="59"/>
      <c r="C100" s="60"/>
      <c r="D100" s="58"/>
      <c r="E100" s="57"/>
      <c r="F100" s="119" t="s">
        <v>88</v>
      </c>
      <c r="G100" s="119"/>
      <c r="H100" s="119"/>
      <c r="I100" s="119"/>
      <c r="J100" s="119"/>
      <c r="K100" s="119"/>
      <c r="L100" s="57"/>
      <c r="M100" s="58"/>
      <c r="N100" s="60"/>
      <c r="O100" s="61"/>
    </row>
    <row r="101" spans="2:15" x14ac:dyDescent="0.25">
      <c r="B101" s="49"/>
      <c r="C101" s="27"/>
      <c r="D101" s="5"/>
      <c r="E101" s="5"/>
      <c r="F101" s="70"/>
      <c r="G101" s="70"/>
      <c r="H101" s="5"/>
      <c r="I101" s="5"/>
      <c r="J101" s="5"/>
      <c r="K101" s="5"/>
      <c r="L101" s="5"/>
      <c r="M101" s="27"/>
      <c r="N101" s="27"/>
      <c r="O101" s="44"/>
    </row>
    <row r="102" spans="2:15" ht="15" customHeight="1" x14ac:dyDescent="0.25">
      <c r="B102" s="49"/>
      <c r="C102" s="120" t="str">
        <f>+CONCATENATE("Al ",B214," de los " &amp; FIXED(J112,0)  &amp; "  proyectos presupuestados para el 2018, " &amp; FIXED(J108,0) &amp; " no cuentan con ningún avance en ejecución del gasto, mientras que " &amp; FIXED(J109,0) &amp; " (" &amp; FIXED(K109*100,1) &amp; "% de proyectos) no superan el 50,0% de ejecución, " &amp; FIXED(J110,0) &amp; " proyectos (" &amp; FIXED(K110*100,1) &amp; "% del total) tienen un nivel de ejecución mayor al 50,0% pero no culminan al 100% y " &amp; FIXED(J111,0) &amp; " proyectos por S/ " &amp; FIXED(I111,1) &amp; " millones se han ejecutado al 100,0%.")</f>
        <v>Al 18 de junio de los 93  proyectos presupuestados para el 2018, 50 no cuentan con ningún avance en ejecución del gasto, mientras que 32 (34.4% de proyectos) no superan el 50,0% de ejecución, 9 proyectos (9.7% del total) tienen un nivel de ejecución mayor al 50,0% pero no culminan al 100% y 2 proyectos por S/ 0.1 millones se han ejecutado al 100,0%.</v>
      </c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44"/>
    </row>
    <row r="103" spans="2:15" x14ac:dyDescent="0.25">
      <c r="B103" s="4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44"/>
    </row>
    <row r="104" spans="2:15" x14ac:dyDescent="0.25">
      <c r="B104" s="4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44"/>
    </row>
    <row r="105" spans="2:15" x14ac:dyDescent="0.25">
      <c r="B105" s="49"/>
      <c r="C105" s="27"/>
      <c r="D105" s="27"/>
      <c r="E105" s="130" t="s">
        <v>69</v>
      </c>
      <c r="F105" s="130"/>
      <c r="G105" s="130"/>
      <c r="H105" s="130"/>
      <c r="I105" s="130"/>
      <c r="J105" s="130"/>
      <c r="K105" s="130"/>
      <c r="L105" s="130"/>
      <c r="M105" s="27"/>
      <c r="N105" s="27"/>
      <c r="O105" s="44"/>
    </row>
    <row r="106" spans="2:15" x14ac:dyDescent="0.25">
      <c r="B106" s="49"/>
      <c r="C106" s="27"/>
      <c r="D106" s="27"/>
      <c r="E106" s="5"/>
      <c r="F106" s="131" t="s">
        <v>33</v>
      </c>
      <c r="G106" s="131"/>
      <c r="H106" s="131"/>
      <c r="I106" s="131"/>
      <c r="J106" s="131"/>
      <c r="K106" s="131"/>
      <c r="L106" s="5"/>
      <c r="M106" s="27"/>
      <c r="N106" s="27"/>
      <c r="O106" s="44"/>
    </row>
    <row r="107" spans="2:15" x14ac:dyDescent="0.25">
      <c r="B107" s="49"/>
      <c r="C107" s="27"/>
      <c r="D107" s="27"/>
      <c r="E107" s="27"/>
      <c r="F107" s="29" t="s">
        <v>25</v>
      </c>
      <c r="G107" s="19" t="s">
        <v>18</v>
      </c>
      <c r="H107" s="19" t="s">
        <v>20</v>
      </c>
      <c r="I107" s="19" t="s">
        <v>7</v>
      </c>
      <c r="J107" s="19" t="s">
        <v>24</v>
      </c>
      <c r="K107" s="19" t="s">
        <v>3</v>
      </c>
      <c r="L107" s="27"/>
      <c r="M107" s="27"/>
      <c r="N107" s="27"/>
      <c r="O107" s="44"/>
    </row>
    <row r="108" spans="2:15" x14ac:dyDescent="0.25">
      <c r="B108" s="59"/>
      <c r="C108" s="60"/>
      <c r="D108" s="60"/>
      <c r="E108" s="60"/>
      <c r="F108" s="30" t="s">
        <v>26</v>
      </c>
      <c r="G108" s="23">
        <f>+I108/H108</f>
        <v>0</v>
      </c>
      <c r="H108" s="82">
        <v>25.709201999999998</v>
      </c>
      <c r="I108" s="82">
        <v>0</v>
      </c>
      <c r="J108" s="30">
        <v>50</v>
      </c>
      <c r="K108" s="23">
        <f>+J108/$J$112</f>
        <v>0.5376344086021505</v>
      </c>
      <c r="L108" s="60"/>
      <c r="M108" s="60"/>
      <c r="N108" s="60"/>
      <c r="O108" s="61"/>
    </row>
    <row r="109" spans="2:15" x14ac:dyDescent="0.25">
      <c r="B109" s="59"/>
      <c r="C109" s="60"/>
      <c r="D109" s="60"/>
      <c r="E109" s="60"/>
      <c r="F109" s="30" t="s">
        <v>27</v>
      </c>
      <c r="G109" s="23">
        <f t="shared" ref="G109:G112" si="19">+I109/H109</f>
        <v>0.20371305980116827</v>
      </c>
      <c r="H109" s="82">
        <v>372.65260299999994</v>
      </c>
      <c r="I109" s="82">
        <v>75.914202000000003</v>
      </c>
      <c r="J109" s="30">
        <v>32</v>
      </c>
      <c r="K109" s="23">
        <f>+J109/$J$112</f>
        <v>0.34408602150537637</v>
      </c>
      <c r="L109" s="60"/>
      <c r="M109" s="60"/>
      <c r="N109" s="60"/>
      <c r="O109" s="61"/>
    </row>
    <row r="110" spans="2:15" x14ac:dyDescent="0.25">
      <c r="B110" s="59"/>
      <c r="C110" s="60"/>
      <c r="D110" s="60"/>
      <c r="E110" s="60"/>
      <c r="F110" s="30" t="s">
        <v>28</v>
      </c>
      <c r="G110" s="23">
        <f t="shared" si="19"/>
        <v>0.84829829407675938</v>
      </c>
      <c r="H110" s="82">
        <v>23.273086999999997</v>
      </c>
      <c r="I110" s="82">
        <v>19.742520000000003</v>
      </c>
      <c r="J110" s="30">
        <v>9</v>
      </c>
      <c r="K110" s="23">
        <f>+J110/$J$112</f>
        <v>9.6774193548387094E-2</v>
      </c>
      <c r="L110" s="60"/>
      <c r="M110" s="60"/>
      <c r="N110" s="60"/>
      <c r="O110" s="61"/>
    </row>
    <row r="111" spans="2:15" x14ac:dyDescent="0.25">
      <c r="B111" s="59"/>
      <c r="C111" s="60"/>
      <c r="D111" s="60"/>
      <c r="E111" s="60"/>
      <c r="F111" s="30" t="s">
        <v>29</v>
      </c>
      <c r="G111" s="23">
        <f t="shared" si="19"/>
        <v>0.99998073217726391</v>
      </c>
      <c r="H111" s="82">
        <v>5.1900000000000002E-2</v>
      </c>
      <c r="I111" s="82">
        <v>5.1899000000000001E-2</v>
      </c>
      <c r="J111" s="30">
        <v>2</v>
      </c>
      <c r="K111" s="23">
        <f>+J111/$J$112</f>
        <v>2.1505376344086023E-2</v>
      </c>
      <c r="L111" s="60"/>
      <c r="M111" s="60"/>
      <c r="N111" s="60"/>
      <c r="O111" s="61"/>
    </row>
    <row r="112" spans="2:15" x14ac:dyDescent="0.25">
      <c r="B112" s="59"/>
      <c r="C112" s="60"/>
      <c r="D112" s="60"/>
      <c r="E112" s="60"/>
      <c r="F112" s="31" t="s">
        <v>0</v>
      </c>
      <c r="G112" s="22">
        <f t="shared" si="19"/>
        <v>0.22696613414441499</v>
      </c>
      <c r="H112" s="43">
        <f t="shared" ref="H112:J112" si="20">SUM(H108:H111)</f>
        <v>421.68679199999991</v>
      </c>
      <c r="I112" s="43">
        <f t="shared" si="20"/>
        <v>95.708621000000008</v>
      </c>
      <c r="J112" s="31">
        <f t="shared" si="20"/>
        <v>93</v>
      </c>
      <c r="K112" s="22">
        <f>+J112/$J$112</f>
        <v>1</v>
      </c>
      <c r="L112" s="60"/>
      <c r="M112" s="60"/>
      <c r="N112" s="60"/>
      <c r="O112" s="61"/>
    </row>
    <row r="113" spans="2:15" x14ac:dyDescent="0.25">
      <c r="B113" s="59"/>
      <c r="C113" s="60"/>
      <c r="D113" s="58"/>
      <c r="E113" s="57"/>
      <c r="F113" s="119" t="s">
        <v>88</v>
      </c>
      <c r="G113" s="119"/>
      <c r="H113" s="119"/>
      <c r="I113" s="119"/>
      <c r="J113" s="119"/>
      <c r="K113" s="119"/>
      <c r="L113" s="57"/>
      <c r="M113" s="58"/>
      <c r="N113" s="60"/>
      <c r="O113" s="61"/>
    </row>
    <row r="114" spans="2:15" x14ac:dyDescent="0.25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/>
    </row>
    <row r="115" spans="2:15" x14ac:dyDescent="0.25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5"/>
    </row>
    <row r="116" spans="2:15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</row>
    <row r="117" spans="2:15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</row>
    <row r="118" spans="2:15" x14ac:dyDescent="0.25"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</row>
    <row r="119" spans="2:15" x14ac:dyDescent="0.25">
      <c r="B119" s="49"/>
      <c r="C119" s="133" t="s">
        <v>30</v>
      </c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50"/>
    </row>
    <row r="120" spans="2:15" x14ac:dyDescent="0.25">
      <c r="B120" s="49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51"/>
    </row>
    <row r="121" spans="2:15" ht="15" customHeight="1" x14ac:dyDescent="0.25">
      <c r="B121" s="49"/>
      <c r="C121" s="120" t="str">
        <f>+CONCATENATE("El avance del presupuesto del Gobierno Regional para proyectos productivos se encuentra al " &amp; FIXED(K127*100,1) &amp; "%, mientras que para los proyectos del tipo social se registra un avance del " &amp; FIXED(K128*100,1) &amp;"% al ",B214,"del 2018. Cabe resaltar que estos dos tipos de proyectos absorben el " &amp; FIXED(SUM(I127:I128)*100,1) &amp; "% del presupuesto total del Gobierno Regional en esta región.")</f>
        <v>El avance del presupuesto del Gobierno Regional para proyectos productivos se encuentra al 7.2%, mientras que para los proyectos del tipo social se registra un avance del 10.0% al 18 de juniodel 2018. Cabe resaltar que estos dos tipos de proyectos absorben el 81.2% del presupuesto total del Gobierno Regional en esta región.</v>
      </c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51"/>
    </row>
    <row r="122" spans="2:15" x14ac:dyDescent="0.25">
      <c r="B122" s="4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44"/>
    </row>
    <row r="123" spans="2:15" x14ac:dyDescent="0.25">
      <c r="B123" s="59"/>
      <c r="C123" s="60"/>
      <c r="D123" s="60"/>
      <c r="E123" s="57"/>
      <c r="F123" s="57"/>
      <c r="G123" s="57"/>
      <c r="H123" s="57"/>
      <c r="I123" s="57"/>
      <c r="J123" s="57"/>
      <c r="K123" s="57"/>
      <c r="L123" s="57"/>
      <c r="M123" s="60"/>
      <c r="N123" s="60"/>
      <c r="O123" s="61"/>
    </row>
    <row r="124" spans="2:15" x14ac:dyDescent="0.25">
      <c r="B124" s="49"/>
      <c r="C124" s="27"/>
      <c r="D124" s="27"/>
      <c r="E124" s="134" t="s">
        <v>63</v>
      </c>
      <c r="F124" s="134"/>
      <c r="G124" s="134"/>
      <c r="H124" s="134"/>
      <c r="I124" s="134"/>
      <c r="J124" s="134"/>
      <c r="K124" s="134"/>
      <c r="L124" s="134"/>
      <c r="M124" s="27"/>
      <c r="N124" s="27"/>
      <c r="O124" s="44"/>
    </row>
    <row r="125" spans="2:15" x14ac:dyDescent="0.25">
      <c r="B125" s="49"/>
      <c r="C125" s="27"/>
      <c r="D125" s="27"/>
      <c r="E125" s="5"/>
      <c r="F125" s="131" t="s">
        <v>1</v>
      </c>
      <c r="G125" s="131"/>
      <c r="H125" s="131"/>
      <c r="I125" s="131"/>
      <c r="J125" s="131"/>
      <c r="K125" s="131"/>
      <c r="L125" s="5"/>
      <c r="M125" s="27"/>
      <c r="N125" s="27"/>
      <c r="O125" s="44"/>
    </row>
    <row r="126" spans="2:15" x14ac:dyDescent="0.25">
      <c r="B126" s="59"/>
      <c r="C126" s="60"/>
      <c r="D126" s="60"/>
      <c r="E126" s="57"/>
      <c r="F126" s="132" t="s">
        <v>32</v>
      </c>
      <c r="G126" s="132"/>
      <c r="H126" s="19" t="s">
        <v>6</v>
      </c>
      <c r="I126" s="19" t="s">
        <v>16</v>
      </c>
      <c r="J126" s="19" t="s">
        <v>17</v>
      </c>
      <c r="K126" s="19" t="s">
        <v>18</v>
      </c>
      <c r="L126" s="57"/>
      <c r="M126" s="60"/>
      <c r="N126" s="60"/>
      <c r="O126" s="61"/>
    </row>
    <row r="127" spans="2:15" ht="15" customHeight="1" x14ac:dyDescent="0.25">
      <c r="B127" s="59"/>
      <c r="C127" s="60"/>
      <c r="D127" s="60"/>
      <c r="E127" s="57"/>
      <c r="F127" s="20" t="s">
        <v>13</v>
      </c>
      <c r="G127" s="11"/>
      <c r="H127" s="100">
        <v>55.811478000000001</v>
      </c>
      <c r="I127" s="23">
        <f>+H127/H$131</f>
        <v>0.50348517807215487</v>
      </c>
      <c r="J127" s="82">
        <v>4.0239039999999999</v>
      </c>
      <c r="K127" s="23">
        <f>+J127/H127</f>
        <v>7.2098144399616149E-2</v>
      </c>
      <c r="L127" s="57"/>
      <c r="M127" s="60"/>
      <c r="N127" s="60"/>
      <c r="O127" s="61"/>
    </row>
    <row r="128" spans="2:15" x14ac:dyDescent="0.25">
      <c r="B128" s="59"/>
      <c r="C128" s="60"/>
      <c r="D128" s="60"/>
      <c r="E128" s="57"/>
      <c r="F128" s="20" t="s">
        <v>14</v>
      </c>
      <c r="G128" s="11"/>
      <c r="H128" s="82">
        <v>34.235050999999999</v>
      </c>
      <c r="I128" s="23">
        <f t="shared" ref="I128:I130" si="21">+H128/H$131</f>
        <v>0.30884042793212363</v>
      </c>
      <c r="J128" s="82">
        <v>3.4157449999999998</v>
      </c>
      <c r="K128" s="23">
        <f t="shared" ref="K128:K131" si="22">+J128/H128</f>
        <v>9.9773328802694058E-2</v>
      </c>
      <c r="L128" s="57"/>
      <c r="M128" s="60"/>
      <c r="N128" s="60"/>
      <c r="O128" s="61"/>
    </row>
    <row r="129" spans="2:15" x14ac:dyDescent="0.25">
      <c r="B129" s="59"/>
      <c r="C129" s="60"/>
      <c r="D129" s="60"/>
      <c r="E129" s="57"/>
      <c r="F129" s="20" t="s">
        <v>23</v>
      </c>
      <c r="G129" s="11"/>
      <c r="H129" s="82">
        <v>19.396720999999999</v>
      </c>
      <c r="I129" s="23">
        <f t="shared" si="21"/>
        <v>0.17498123820875888</v>
      </c>
      <c r="J129" s="82">
        <v>6.8629499999999997</v>
      </c>
      <c r="K129" s="23">
        <f t="shared" si="22"/>
        <v>0.3538201121725677</v>
      </c>
      <c r="L129" s="57"/>
      <c r="M129" s="60"/>
      <c r="N129" s="60"/>
      <c r="O129" s="61"/>
    </row>
    <row r="130" spans="2:15" x14ac:dyDescent="0.25">
      <c r="B130" s="59"/>
      <c r="C130" s="60"/>
      <c r="D130" s="60"/>
      <c r="E130" s="57"/>
      <c r="F130" s="20" t="s">
        <v>15</v>
      </c>
      <c r="G130" s="11"/>
      <c r="H130" s="82">
        <v>1.4070400000000001</v>
      </c>
      <c r="I130" s="23">
        <f t="shared" si="21"/>
        <v>1.269315578696276E-2</v>
      </c>
      <c r="J130" s="82">
        <v>0.37009199999999998</v>
      </c>
      <c r="K130" s="23">
        <f t="shared" si="22"/>
        <v>0.26302876961564703</v>
      </c>
      <c r="L130" s="57"/>
      <c r="M130" s="60"/>
      <c r="N130" s="60"/>
      <c r="O130" s="61"/>
    </row>
    <row r="131" spans="2:15" x14ac:dyDescent="0.25">
      <c r="B131" s="59"/>
      <c r="C131" s="60"/>
      <c r="D131" s="60"/>
      <c r="E131" s="57"/>
      <c r="F131" s="21" t="s">
        <v>0</v>
      </c>
      <c r="G131" s="13"/>
      <c r="H131" s="43">
        <f>SUM(H127:H130)</f>
        <v>110.85028999999999</v>
      </c>
      <c r="I131" s="22">
        <f>SUM(I127:I130)</f>
        <v>1.0000000000000002</v>
      </c>
      <c r="J131" s="43">
        <f>SUM(J127:J130)</f>
        <v>14.672690999999999</v>
      </c>
      <c r="K131" s="22">
        <f t="shared" si="22"/>
        <v>0.13236493111565156</v>
      </c>
      <c r="L131" s="57"/>
      <c r="M131" s="60"/>
      <c r="N131" s="60"/>
      <c r="O131" s="61"/>
    </row>
    <row r="132" spans="2:15" x14ac:dyDescent="0.25">
      <c r="B132" s="59"/>
      <c r="C132" s="60"/>
      <c r="D132" s="58"/>
      <c r="E132" s="57"/>
      <c r="F132" s="119" t="s">
        <v>88</v>
      </c>
      <c r="G132" s="119"/>
      <c r="H132" s="119"/>
      <c r="I132" s="119"/>
      <c r="J132" s="119"/>
      <c r="K132" s="119"/>
      <c r="L132" s="57"/>
      <c r="M132" s="58"/>
      <c r="N132" s="60"/>
      <c r="O132" s="61"/>
    </row>
    <row r="133" spans="2:15" x14ac:dyDescent="0.25">
      <c r="B133" s="49"/>
      <c r="C133" s="27"/>
      <c r="D133" s="27"/>
      <c r="E133" s="5"/>
      <c r="F133" s="5"/>
      <c r="G133" s="5"/>
      <c r="H133" s="5"/>
      <c r="I133" s="5"/>
      <c r="J133" s="5"/>
      <c r="K133" s="5"/>
      <c r="L133" s="5"/>
      <c r="M133" s="27"/>
      <c r="N133" s="27"/>
      <c r="O133" s="44"/>
    </row>
    <row r="134" spans="2:15" ht="15" customHeight="1" x14ac:dyDescent="0.25">
      <c r="B134" s="49"/>
      <c r="C134" s="120" t="str">
        <f>+CONCATENATE( "El gasto del Gobierno Regional en el sector " &amp; TEXT(F140,20) &amp; " cuenta con el mayor presupuesto en esta región, con un nivel de ejecución del " &amp; FIXED(K140*100,1) &amp; "%, del mismo modo para proyectos " &amp; TEXT(F141,20)&amp; " se tiene un nivel de avance de " &amp; FIXED(K141*100,1) &amp; "%. Cabe destacar que solo estos dos sectores concentran el " &amp; FIXED(SUM(I140:I141)*100,1) &amp; "% del presupuesto de esta región. ")</f>
        <v xml:space="preserve">El gasto del Gobierno Regional en el sector TRANSPORTE cuenta con el mayor presupuesto en esta región, con un nivel de ejecución del 2.5%, del mismo modo para proyectos ORDEN PUBLICO Y SEGURIDAD se tiene un nivel de avance de 35.4%. Cabe destacar que solo estos dos sectores concentran el 53.2% del presupuesto de esta región. </v>
      </c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44"/>
    </row>
    <row r="135" spans="2:15" x14ac:dyDescent="0.25">
      <c r="B135" s="4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44"/>
    </row>
    <row r="136" spans="2:15" x14ac:dyDescent="0.25">
      <c r="B136" s="49"/>
      <c r="C136" s="27"/>
      <c r="D136" s="5"/>
      <c r="E136" s="5"/>
      <c r="F136" s="5"/>
      <c r="G136" s="5"/>
      <c r="H136" s="27"/>
      <c r="I136" s="27"/>
      <c r="J136" s="27"/>
      <c r="K136" s="27"/>
      <c r="L136" s="27"/>
      <c r="M136" s="27"/>
      <c r="N136" s="27"/>
      <c r="O136" s="44"/>
    </row>
    <row r="137" spans="2:15" x14ac:dyDescent="0.25">
      <c r="B137" s="59"/>
      <c r="C137" s="60"/>
      <c r="D137" s="57"/>
      <c r="E137" s="130" t="s">
        <v>66</v>
      </c>
      <c r="F137" s="130"/>
      <c r="G137" s="130"/>
      <c r="H137" s="130"/>
      <c r="I137" s="130"/>
      <c r="J137" s="130"/>
      <c r="K137" s="130"/>
      <c r="L137" s="130"/>
      <c r="M137" s="60"/>
      <c r="N137" s="60"/>
      <c r="O137" s="61"/>
    </row>
    <row r="138" spans="2:15" x14ac:dyDescent="0.25">
      <c r="B138" s="59"/>
      <c r="C138" s="60"/>
      <c r="D138" s="57"/>
      <c r="E138" s="5"/>
      <c r="F138" s="131" t="s">
        <v>1</v>
      </c>
      <c r="G138" s="131"/>
      <c r="H138" s="131"/>
      <c r="I138" s="131"/>
      <c r="J138" s="131"/>
      <c r="K138" s="131"/>
      <c r="L138" s="5"/>
      <c r="M138" s="60"/>
      <c r="N138" s="60"/>
      <c r="O138" s="61"/>
    </row>
    <row r="139" spans="2:15" x14ac:dyDescent="0.25">
      <c r="B139" s="59"/>
      <c r="C139" s="60"/>
      <c r="D139" s="57"/>
      <c r="E139" s="27"/>
      <c r="F139" s="132" t="s">
        <v>22</v>
      </c>
      <c r="G139" s="132"/>
      <c r="H139" s="19" t="s">
        <v>20</v>
      </c>
      <c r="I139" s="19" t="s">
        <v>3</v>
      </c>
      <c r="J139" s="19" t="s">
        <v>21</v>
      </c>
      <c r="K139" s="19" t="s">
        <v>18</v>
      </c>
      <c r="L139" s="5"/>
      <c r="M139" s="60"/>
      <c r="N139" s="60"/>
      <c r="O139" s="61"/>
    </row>
    <row r="140" spans="2:15" x14ac:dyDescent="0.25">
      <c r="B140" s="59"/>
      <c r="C140" s="60"/>
      <c r="D140" s="57"/>
      <c r="E140" s="60"/>
      <c r="F140" s="20" t="s">
        <v>48</v>
      </c>
      <c r="G140" s="25"/>
      <c r="H140" s="82">
        <v>39.537049000000003</v>
      </c>
      <c r="I140" s="23">
        <f>+H140/H$148</f>
        <v>0.35667068620208398</v>
      </c>
      <c r="J140" s="82">
        <v>0.98177800000000004</v>
      </c>
      <c r="K140" s="23">
        <f>+J140/H140</f>
        <v>2.4831848224180816E-2</v>
      </c>
      <c r="L140" s="57"/>
      <c r="M140" s="60"/>
      <c r="N140" s="60"/>
      <c r="O140" s="61"/>
    </row>
    <row r="141" spans="2:15" x14ac:dyDescent="0.25">
      <c r="B141" s="59"/>
      <c r="C141" s="60"/>
      <c r="D141" s="57"/>
      <c r="E141" s="60"/>
      <c r="F141" s="20" t="s">
        <v>94</v>
      </c>
      <c r="G141" s="25"/>
      <c r="H141" s="82">
        <v>19.396720999999999</v>
      </c>
      <c r="I141" s="23">
        <f t="shared" ref="I141:I147" si="23">+H141/H$148</f>
        <v>0.17498123820875888</v>
      </c>
      <c r="J141" s="82">
        <v>6.8629499999999997</v>
      </c>
      <c r="K141" s="23">
        <f t="shared" ref="K141:K148" si="24">+J141/H141</f>
        <v>0.3538201121725677</v>
      </c>
      <c r="L141" s="57"/>
      <c r="M141" s="60"/>
      <c r="N141" s="60"/>
      <c r="O141" s="61"/>
    </row>
    <row r="142" spans="2:15" x14ac:dyDescent="0.25">
      <c r="B142" s="59"/>
      <c r="C142" s="60"/>
      <c r="D142" s="57"/>
      <c r="E142" s="60"/>
      <c r="F142" s="20" t="s">
        <v>51</v>
      </c>
      <c r="G142" s="25"/>
      <c r="H142" s="82">
        <v>16.095753999999999</v>
      </c>
      <c r="I142" s="23">
        <f t="shared" si="23"/>
        <v>0.14520263320916887</v>
      </c>
      <c r="J142" s="82">
        <v>2.8662890000000001</v>
      </c>
      <c r="K142" s="23">
        <f t="shared" si="24"/>
        <v>0.17807733642052434</v>
      </c>
      <c r="L142" s="57"/>
      <c r="M142" s="60"/>
      <c r="N142" s="60"/>
      <c r="O142" s="61"/>
    </row>
    <row r="143" spans="2:15" x14ac:dyDescent="0.25">
      <c r="B143" s="59"/>
      <c r="C143" s="60"/>
      <c r="D143" s="57"/>
      <c r="E143" s="60"/>
      <c r="F143" s="20" t="s">
        <v>77</v>
      </c>
      <c r="G143" s="25"/>
      <c r="H143" s="82">
        <v>14.548946000000001</v>
      </c>
      <c r="I143" s="23">
        <f t="shared" si="23"/>
        <v>0.13124860566445071</v>
      </c>
      <c r="J143" s="82">
        <v>0</v>
      </c>
      <c r="K143" s="23">
        <f t="shared" si="24"/>
        <v>0</v>
      </c>
      <c r="L143" s="57"/>
      <c r="M143" s="60"/>
      <c r="N143" s="60"/>
      <c r="O143" s="61"/>
    </row>
    <row r="144" spans="2:15" x14ac:dyDescent="0.25">
      <c r="B144" s="59"/>
      <c r="C144" s="60"/>
      <c r="D144" s="57"/>
      <c r="E144" s="60"/>
      <c r="F144" s="20" t="s">
        <v>50</v>
      </c>
      <c r="G144" s="25"/>
      <c r="H144" s="82">
        <v>11.523394</v>
      </c>
      <c r="I144" s="23">
        <f t="shared" si="23"/>
        <v>0.10395456791317371</v>
      </c>
      <c r="J144" s="82">
        <v>3.1673529999999999</v>
      </c>
      <c r="K144" s="23">
        <f>+J144/H144</f>
        <v>0.27486285724500958</v>
      </c>
      <c r="L144" s="57"/>
      <c r="M144" s="60"/>
      <c r="N144" s="60"/>
      <c r="O144" s="61"/>
    </row>
    <row r="145" spans="2:15" x14ac:dyDescent="0.25">
      <c r="B145" s="59"/>
      <c r="C145" s="60"/>
      <c r="D145" s="57"/>
      <c r="E145" s="60"/>
      <c r="F145" s="20" t="s">
        <v>54</v>
      </c>
      <c r="G145" s="25"/>
      <c r="H145" s="82">
        <v>6.1788999999999996</v>
      </c>
      <c r="I145" s="23">
        <f t="shared" si="23"/>
        <v>5.5740945738617376E-2</v>
      </c>
      <c r="J145" s="82">
        <v>9.9000000000000008E-3</v>
      </c>
      <c r="K145" s="23">
        <f t="shared" si="24"/>
        <v>1.602226933596595E-3</v>
      </c>
      <c r="L145" s="57"/>
      <c r="M145" s="60"/>
      <c r="N145" s="60"/>
      <c r="O145" s="61"/>
    </row>
    <row r="146" spans="2:15" x14ac:dyDescent="0.25">
      <c r="B146" s="59"/>
      <c r="C146" s="60"/>
      <c r="D146" s="57"/>
      <c r="E146" s="60"/>
      <c r="F146" s="20" t="s">
        <v>49</v>
      </c>
      <c r="G146" s="25"/>
      <c r="H146" s="82">
        <v>1.9588099999999999</v>
      </c>
      <c r="I146" s="23">
        <f t="shared" si="23"/>
        <v>1.7670770189234509E-2</v>
      </c>
      <c r="J146" s="82">
        <v>0.23849200000000001</v>
      </c>
      <c r="K146" s="23">
        <f t="shared" si="24"/>
        <v>0.1217535136128568</v>
      </c>
      <c r="L146" s="57"/>
      <c r="M146" s="60"/>
      <c r="N146" s="60"/>
      <c r="O146" s="61"/>
    </row>
    <row r="147" spans="2:15" x14ac:dyDescent="0.25">
      <c r="B147" s="59"/>
      <c r="C147" s="60"/>
      <c r="D147" s="57"/>
      <c r="E147" s="60"/>
      <c r="F147" s="20" t="s">
        <v>53</v>
      </c>
      <c r="G147" s="25"/>
      <c r="H147" s="82">
        <f>+H131-SUM(H140:H146)</f>
        <v>1.6107159999999823</v>
      </c>
      <c r="I147" s="23">
        <f t="shared" si="23"/>
        <v>1.4530552874511942E-2</v>
      </c>
      <c r="J147" s="82">
        <f>+J131-SUM(J140:J146)</f>
        <v>0.54592899999999744</v>
      </c>
      <c r="K147" s="23">
        <f t="shared" si="24"/>
        <v>0.33893560379359455</v>
      </c>
      <c r="L147" s="57"/>
      <c r="M147" s="60"/>
      <c r="N147" s="60"/>
      <c r="O147" s="61"/>
    </row>
    <row r="148" spans="2:15" x14ac:dyDescent="0.25">
      <c r="B148" s="59"/>
      <c r="C148" s="60"/>
      <c r="D148" s="57"/>
      <c r="E148" s="60"/>
      <c r="F148" s="21" t="s">
        <v>0</v>
      </c>
      <c r="G148" s="26"/>
      <c r="H148" s="43">
        <f>SUM(H140:H147)</f>
        <v>110.85028999999999</v>
      </c>
      <c r="I148" s="22">
        <f>SUM(I140:I147)</f>
        <v>1</v>
      </c>
      <c r="J148" s="43">
        <f>SUM(J140:J147)</f>
        <v>14.672690999999999</v>
      </c>
      <c r="K148" s="22">
        <f t="shared" si="24"/>
        <v>0.13236493111565156</v>
      </c>
      <c r="L148" s="5"/>
      <c r="M148" s="27"/>
      <c r="N148" s="27"/>
      <c r="O148" s="44"/>
    </row>
    <row r="149" spans="2:15" x14ac:dyDescent="0.25">
      <c r="B149" s="59"/>
      <c r="C149" s="60"/>
      <c r="D149" s="58"/>
      <c r="E149" s="57"/>
      <c r="F149" s="119" t="s">
        <v>88</v>
      </c>
      <c r="G149" s="119"/>
      <c r="H149" s="119"/>
      <c r="I149" s="119"/>
      <c r="J149" s="119"/>
      <c r="K149" s="119"/>
      <c r="L149" s="5"/>
      <c r="M149" s="3"/>
      <c r="N149" s="27"/>
      <c r="O149" s="44"/>
    </row>
    <row r="150" spans="2:15" x14ac:dyDescent="0.25">
      <c r="B150" s="59"/>
      <c r="C150" s="60"/>
      <c r="D150" s="57"/>
      <c r="E150" s="57"/>
      <c r="F150" s="62"/>
      <c r="G150" s="62"/>
      <c r="H150" s="57"/>
      <c r="I150" s="57"/>
      <c r="J150" s="57"/>
      <c r="K150" s="57"/>
      <c r="L150" s="57"/>
      <c r="M150" s="60"/>
      <c r="N150" s="60"/>
      <c r="O150" s="61"/>
    </row>
    <row r="151" spans="2:15" ht="15" customHeight="1" x14ac:dyDescent="0.25">
      <c r="B151" s="49"/>
      <c r="C151" s="120" t="str">
        <f>+CONCATENATE("Al ",B214,"  de los " &amp; FIXED(J161,0)  &amp; "  proyectos presupuestados para el 2018, " &amp; FIXED(J157,0) &amp; " no cuentan con ningún avance en ejecución del gasto, mientras que " &amp; FIXED(J158,0) &amp; " (" &amp; FIXED(K158*100,1) &amp; "% de proyectos) no superan el 50,0% de ejecución, " &amp; FIXED(J159,0) &amp; " proyectos (" &amp; FIXED(K159*100,1) &amp; "% del total) tienen un nivel de ejecución mayor al 50,0% pero no culminan al 100% y " &amp; FIXED(J160,0) &amp; " proyectos por S/ " &amp; FIXED(I160,1) &amp; " millones se han ejecutado al 100,0%.")</f>
        <v>Al 18 de junio  de los 56  proyectos presupuestados para el 2018, 34 no cuentan con ningún avance en ejecución del gasto, mientras que 14 (25.0% de proyectos) no superan el 50,0% de ejecución, 6 proyectos (10.7% del total) tienen un nivel de ejecución mayor al 50,0% pero no culminan al 100% y 2 proyectos por S/ 0.3 millones se han ejecutado al 100,0%.</v>
      </c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44"/>
    </row>
    <row r="152" spans="2:15" x14ac:dyDescent="0.25">
      <c r="B152" s="4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44"/>
    </row>
    <row r="153" spans="2:15" x14ac:dyDescent="0.25">
      <c r="B153" s="49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44"/>
    </row>
    <row r="154" spans="2:15" x14ac:dyDescent="0.25">
      <c r="B154" s="49"/>
      <c r="C154" s="27"/>
      <c r="D154" s="27"/>
      <c r="E154" s="130" t="s">
        <v>71</v>
      </c>
      <c r="F154" s="130"/>
      <c r="G154" s="130"/>
      <c r="H154" s="130"/>
      <c r="I154" s="130"/>
      <c r="J154" s="130"/>
      <c r="K154" s="130"/>
      <c r="L154" s="130"/>
      <c r="M154" s="27"/>
      <c r="N154" s="27"/>
      <c r="O154" s="44"/>
    </row>
    <row r="155" spans="2:15" x14ac:dyDescent="0.25">
      <c r="B155" s="49"/>
      <c r="C155" s="27"/>
      <c r="D155" s="27"/>
      <c r="E155" s="5"/>
      <c r="F155" s="131" t="s">
        <v>33</v>
      </c>
      <c r="G155" s="131"/>
      <c r="H155" s="131"/>
      <c r="I155" s="131"/>
      <c r="J155" s="131"/>
      <c r="K155" s="131"/>
      <c r="L155" s="5"/>
      <c r="M155" s="27"/>
      <c r="N155" s="27"/>
      <c r="O155" s="44"/>
    </row>
    <row r="156" spans="2:15" x14ac:dyDescent="0.25">
      <c r="B156" s="59"/>
      <c r="C156" s="60"/>
      <c r="D156" s="60"/>
      <c r="E156" s="60"/>
      <c r="F156" s="19" t="s">
        <v>25</v>
      </c>
      <c r="G156" s="19" t="s">
        <v>18</v>
      </c>
      <c r="H156" s="19" t="s">
        <v>20</v>
      </c>
      <c r="I156" s="19" t="s">
        <v>7</v>
      </c>
      <c r="J156" s="19" t="s">
        <v>24</v>
      </c>
      <c r="K156" s="19" t="s">
        <v>3</v>
      </c>
      <c r="L156" s="60"/>
      <c r="M156" s="60"/>
      <c r="N156" s="60"/>
      <c r="O156" s="61"/>
    </row>
    <row r="157" spans="2:15" x14ac:dyDescent="0.25">
      <c r="B157" s="59"/>
      <c r="C157" s="60"/>
      <c r="D157" s="60"/>
      <c r="E157" s="60"/>
      <c r="F157" s="30" t="s">
        <v>26</v>
      </c>
      <c r="G157" s="23">
        <f>+I157/H157</f>
        <v>0</v>
      </c>
      <c r="H157" s="82">
        <v>50.05576099999999</v>
      </c>
      <c r="I157" s="82">
        <v>0</v>
      </c>
      <c r="J157" s="30">
        <v>34</v>
      </c>
      <c r="K157" s="23">
        <f>+J157/J$161</f>
        <v>0.6071428571428571</v>
      </c>
      <c r="L157" s="60"/>
      <c r="M157" s="60"/>
      <c r="N157" s="60"/>
      <c r="O157" s="61"/>
    </row>
    <row r="158" spans="2:15" x14ac:dyDescent="0.25">
      <c r="B158" s="59"/>
      <c r="C158" s="60"/>
      <c r="D158" s="60"/>
      <c r="E158" s="60"/>
      <c r="F158" s="30" t="s">
        <v>27</v>
      </c>
      <c r="G158" s="23">
        <f t="shared" ref="G158:G161" si="25">+I158/H158</f>
        <v>0.19084241260270771</v>
      </c>
      <c r="H158" s="82">
        <v>55.610017999999997</v>
      </c>
      <c r="I158" s="82">
        <v>10.612750000000002</v>
      </c>
      <c r="J158" s="30">
        <v>14</v>
      </c>
      <c r="K158" s="23">
        <f t="shared" ref="K158:K160" si="26">+J158/J$161</f>
        <v>0.25</v>
      </c>
      <c r="L158" s="60"/>
      <c r="M158" s="60"/>
      <c r="N158" s="60"/>
      <c r="O158" s="61"/>
    </row>
    <row r="159" spans="2:15" x14ac:dyDescent="0.25">
      <c r="B159" s="59"/>
      <c r="C159" s="60"/>
      <c r="D159" s="60"/>
      <c r="E159" s="60"/>
      <c r="F159" s="30" t="s">
        <v>28</v>
      </c>
      <c r="G159" s="23">
        <f t="shared" si="25"/>
        <v>0.77038568992120493</v>
      </c>
      <c r="H159" s="82">
        <v>4.8976389999999999</v>
      </c>
      <c r="I159" s="82">
        <v>3.7730709999999998</v>
      </c>
      <c r="J159" s="30">
        <v>6</v>
      </c>
      <c r="K159" s="23">
        <f t="shared" si="26"/>
        <v>0.10714285714285714</v>
      </c>
      <c r="L159" s="60"/>
      <c r="M159" s="60"/>
      <c r="N159" s="60"/>
      <c r="O159" s="61"/>
    </row>
    <row r="160" spans="2:15" x14ac:dyDescent="0.25">
      <c r="B160" s="59"/>
      <c r="C160" s="60"/>
      <c r="D160" s="60"/>
      <c r="E160" s="60"/>
      <c r="F160" s="30" t="s">
        <v>29</v>
      </c>
      <c r="G160" s="23">
        <f t="shared" si="25"/>
        <v>0.99999651412476631</v>
      </c>
      <c r="H160" s="82">
        <v>0.28687200000000002</v>
      </c>
      <c r="I160" s="82">
        <v>0.28687099999999999</v>
      </c>
      <c r="J160" s="30">
        <v>2</v>
      </c>
      <c r="K160" s="23">
        <f t="shared" si="26"/>
        <v>3.5714285714285712E-2</v>
      </c>
      <c r="L160" s="60"/>
      <c r="M160" s="60"/>
      <c r="N160" s="60"/>
      <c r="O160" s="61"/>
    </row>
    <row r="161" spans="2:15" x14ac:dyDescent="0.25">
      <c r="B161" s="59"/>
      <c r="C161" s="60"/>
      <c r="D161" s="60"/>
      <c r="E161" s="60"/>
      <c r="F161" s="31" t="s">
        <v>0</v>
      </c>
      <c r="G161" s="22">
        <f t="shared" si="25"/>
        <v>0.13236494013682781</v>
      </c>
      <c r="H161" s="43">
        <f t="shared" ref="H161:J161" si="27">SUM(H157:H160)</f>
        <v>110.85028999999999</v>
      </c>
      <c r="I161" s="43">
        <f t="shared" si="27"/>
        <v>14.672692000000001</v>
      </c>
      <c r="J161" s="31">
        <f t="shared" si="27"/>
        <v>56</v>
      </c>
      <c r="K161" s="22">
        <f>SUM(K157:K160)</f>
        <v>0.99999999999999989</v>
      </c>
      <c r="L161" s="60"/>
      <c r="M161" s="60"/>
      <c r="N161" s="60"/>
      <c r="O161" s="61"/>
    </row>
    <row r="162" spans="2:15" x14ac:dyDescent="0.25">
      <c r="B162" s="59"/>
      <c r="C162" s="60"/>
      <c r="D162" s="58"/>
      <c r="E162" s="57"/>
      <c r="F162" s="119" t="s">
        <v>88</v>
      </c>
      <c r="G162" s="119"/>
      <c r="H162" s="119"/>
      <c r="I162" s="119"/>
      <c r="J162" s="119"/>
      <c r="K162" s="119"/>
      <c r="L162" s="57"/>
      <c r="M162" s="58"/>
      <c r="N162" s="60"/>
      <c r="O162" s="61"/>
    </row>
    <row r="163" spans="2:15" x14ac:dyDescent="0.25">
      <c r="B163" s="59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/>
    </row>
    <row r="164" spans="2:15" x14ac:dyDescent="0.25"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5"/>
    </row>
    <row r="165" spans="2:15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</row>
    <row r="166" spans="2:15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</row>
    <row r="167" spans="2:15" x14ac:dyDescent="0.25">
      <c r="B167" s="75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7"/>
    </row>
    <row r="168" spans="2:15" x14ac:dyDescent="0.25">
      <c r="B168" s="49"/>
      <c r="C168" s="133" t="s">
        <v>31</v>
      </c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50"/>
    </row>
    <row r="169" spans="2:15" x14ac:dyDescent="0.25">
      <c r="B169" s="49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51"/>
    </row>
    <row r="170" spans="2:15" ht="15" customHeight="1" x14ac:dyDescent="0.25">
      <c r="B170" s="49"/>
      <c r="C170" s="120" t="str">
        <f>+CONCATENATE("El avance del presupuesto de los Gobiernos Locales en esta región para proyectos productivos se encuentra al " &amp; FIXED(K176*100,1) &amp; "%, mientras que para los proyectos del tipo social se registra un avance del " &amp; FIXED(K177*100,1) &amp;"% al ",B214," del 2017. Cabe resaltar que estos dos tipos de proyectos absorben el " &amp; FIXED(SUM(I176:I177)*100,1) &amp; "% del presupuesto total de los Gobiernos Locales en esta región.")</f>
        <v>El avance del presupuesto de los Gobiernos Locales en esta región para proyectos productivos se encuentra al 30.5%, mientras que para los proyectos del tipo social se registra un avance del 33.0% al 18 de junio del 2017. Cabe resaltar que estos dos tipos de proyectos absorben el 86.0% del presupuesto total de los Gobiernos Locales en esta región.</v>
      </c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51"/>
    </row>
    <row r="171" spans="2:15" x14ac:dyDescent="0.25">
      <c r="B171" s="4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44"/>
    </row>
    <row r="172" spans="2:15" x14ac:dyDescent="0.25">
      <c r="B172" s="49"/>
      <c r="C172" s="27"/>
      <c r="D172" s="27"/>
      <c r="E172" s="5"/>
      <c r="F172" s="5"/>
      <c r="G172" s="5"/>
      <c r="H172" s="5"/>
      <c r="I172" s="5"/>
      <c r="J172" s="5"/>
      <c r="K172" s="5"/>
      <c r="L172" s="5"/>
      <c r="M172" s="27"/>
      <c r="N172" s="27"/>
      <c r="O172" s="44"/>
    </row>
    <row r="173" spans="2:15" x14ac:dyDescent="0.25">
      <c r="B173" s="49"/>
      <c r="C173" s="27"/>
      <c r="D173" s="27"/>
      <c r="E173" s="134" t="s">
        <v>64</v>
      </c>
      <c r="F173" s="134"/>
      <c r="G173" s="134"/>
      <c r="H173" s="134"/>
      <c r="I173" s="134"/>
      <c r="J173" s="134"/>
      <c r="K173" s="134"/>
      <c r="L173" s="134"/>
      <c r="M173" s="27"/>
      <c r="N173" s="27"/>
      <c r="O173" s="44"/>
    </row>
    <row r="174" spans="2:15" x14ac:dyDescent="0.25">
      <c r="B174" s="49"/>
      <c r="C174" s="27"/>
      <c r="D174" s="27"/>
      <c r="E174" s="5"/>
      <c r="F174" s="131" t="s">
        <v>1</v>
      </c>
      <c r="G174" s="131"/>
      <c r="H174" s="131"/>
      <c r="I174" s="131"/>
      <c r="J174" s="131"/>
      <c r="K174" s="131"/>
      <c r="L174" s="5"/>
      <c r="M174" s="27"/>
      <c r="N174" s="27"/>
      <c r="O174" s="44"/>
    </row>
    <row r="175" spans="2:15" x14ac:dyDescent="0.25">
      <c r="B175" s="49"/>
      <c r="C175" s="27"/>
      <c r="D175" s="27"/>
      <c r="E175" s="5"/>
      <c r="F175" s="132" t="s">
        <v>32</v>
      </c>
      <c r="G175" s="132"/>
      <c r="H175" s="19" t="s">
        <v>6</v>
      </c>
      <c r="I175" s="19" t="s">
        <v>16</v>
      </c>
      <c r="J175" s="19" t="s">
        <v>17</v>
      </c>
      <c r="K175" s="19" t="s">
        <v>18</v>
      </c>
      <c r="L175" s="5"/>
      <c r="M175" s="27"/>
      <c r="N175" s="27"/>
      <c r="O175" s="44"/>
    </row>
    <row r="176" spans="2:15" x14ac:dyDescent="0.25">
      <c r="B176" s="59"/>
      <c r="C176" s="60"/>
      <c r="D176" s="60"/>
      <c r="E176" s="57"/>
      <c r="F176" s="20" t="s">
        <v>13</v>
      </c>
      <c r="G176" s="11"/>
      <c r="H176" s="100">
        <v>147.89730699999998</v>
      </c>
      <c r="I176" s="23">
        <f>+H176/H$180</f>
        <v>0.4225147032651777</v>
      </c>
      <c r="J176" s="82">
        <v>45.154839999999993</v>
      </c>
      <c r="K176" s="23">
        <f>+J176/H176</f>
        <v>0.3053121176844687</v>
      </c>
      <c r="L176" s="57"/>
      <c r="M176" s="60"/>
      <c r="N176" s="60"/>
      <c r="O176" s="61"/>
    </row>
    <row r="177" spans="2:15" x14ac:dyDescent="0.25">
      <c r="B177" s="59"/>
      <c r="C177" s="60"/>
      <c r="D177" s="60"/>
      <c r="E177" s="57"/>
      <c r="F177" s="20" t="s">
        <v>14</v>
      </c>
      <c r="G177" s="11"/>
      <c r="H177" s="82">
        <v>153.02612299999998</v>
      </c>
      <c r="I177" s="23">
        <f>+H177/H$180</f>
        <v>0.43716676295644508</v>
      </c>
      <c r="J177" s="82">
        <v>50.481194000000002</v>
      </c>
      <c r="K177" s="23">
        <f t="shared" ref="K177:K180" si="28">+J177/H177</f>
        <v>0.32988612016263397</v>
      </c>
      <c r="L177" s="57"/>
      <c r="M177" s="60"/>
      <c r="N177" s="60"/>
      <c r="O177" s="61"/>
    </row>
    <row r="178" spans="2:15" x14ac:dyDescent="0.25">
      <c r="B178" s="59"/>
      <c r="C178" s="60"/>
      <c r="D178" s="60"/>
      <c r="E178" s="57"/>
      <c r="F178" s="20" t="s">
        <v>23</v>
      </c>
      <c r="G178" s="11"/>
      <c r="H178" s="82">
        <v>19.263632000000001</v>
      </c>
      <c r="I178" s="23">
        <f t="shared" ref="I178:I179" si="29">+H178/H$180</f>
        <v>5.5032562278430008E-2</v>
      </c>
      <c r="J178" s="82">
        <v>7.9552659999999999</v>
      </c>
      <c r="K178" s="23">
        <f t="shared" si="28"/>
        <v>0.41296812563695151</v>
      </c>
      <c r="L178" s="57"/>
      <c r="M178" s="60"/>
      <c r="N178" s="60"/>
      <c r="O178" s="61"/>
    </row>
    <row r="179" spans="2:15" x14ac:dyDescent="0.25">
      <c r="B179" s="59"/>
      <c r="C179" s="60"/>
      <c r="D179" s="60"/>
      <c r="E179" s="57"/>
      <c r="F179" s="20" t="s">
        <v>15</v>
      </c>
      <c r="G179" s="11"/>
      <c r="H179" s="82">
        <v>29.853553999999999</v>
      </c>
      <c r="I179" s="23">
        <f t="shared" si="29"/>
        <v>8.5285971499947322E-2</v>
      </c>
      <c r="J179" s="82">
        <v>8.1984189999999995</v>
      </c>
      <c r="K179" s="23">
        <f t="shared" si="28"/>
        <v>0.27462120590399386</v>
      </c>
      <c r="L179" s="57"/>
      <c r="M179" s="60"/>
      <c r="N179" s="60"/>
      <c r="O179" s="61"/>
    </row>
    <row r="180" spans="2:15" x14ac:dyDescent="0.25">
      <c r="B180" s="59"/>
      <c r="C180" s="60"/>
      <c r="D180" s="60"/>
      <c r="E180" s="57"/>
      <c r="F180" s="21" t="s">
        <v>0</v>
      </c>
      <c r="G180" s="13"/>
      <c r="H180" s="43">
        <f>SUM(H176:H179)</f>
        <v>350.04061599999994</v>
      </c>
      <c r="I180" s="22">
        <f>SUM(I176:I179)</f>
        <v>1</v>
      </c>
      <c r="J180" s="43">
        <f>SUM(J176:J179)</f>
        <v>111.78971899999999</v>
      </c>
      <c r="K180" s="22">
        <f t="shared" si="28"/>
        <v>0.31936213653560708</v>
      </c>
      <c r="L180" s="57"/>
      <c r="M180" s="60"/>
      <c r="N180" s="60"/>
      <c r="O180" s="61"/>
    </row>
    <row r="181" spans="2:15" x14ac:dyDescent="0.25">
      <c r="B181" s="59"/>
      <c r="C181" s="60"/>
      <c r="D181" s="58"/>
      <c r="E181" s="57"/>
      <c r="F181" s="119" t="s">
        <v>88</v>
      </c>
      <c r="G181" s="119"/>
      <c r="H181" s="119"/>
      <c r="I181" s="119"/>
      <c r="J181" s="119"/>
      <c r="K181" s="119"/>
      <c r="L181" s="57"/>
      <c r="M181" s="58"/>
      <c r="N181" s="60"/>
      <c r="O181" s="61"/>
    </row>
    <row r="182" spans="2:15" x14ac:dyDescent="0.25">
      <c r="B182" s="59"/>
      <c r="C182" s="60"/>
      <c r="D182" s="60"/>
      <c r="E182" s="57"/>
      <c r="F182" s="57"/>
      <c r="G182" s="57"/>
      <c r="H182" s="57"/>
      <c r="I182" s="57"/>
      <c r="J182" s="57"/>
      <c r="K182" s="57"/>
      <c r="L182" s="57"/>
      <c r="M182" s="60"/>
      <c r="N182" s="60"/>
      <c r="O182" s="61"/>
    </row>
    <row r="183" spans="2:15" ht="15" customHeight="1" x14ac:dyDescent="0.25">
      <c r="B183" s="49"/>
      <c r="C183" s="120" t="str">
        <f>+CONCATENATE( "El gasto de los Gobiernos Locales en conjunto en el sector " &amp; TEXT(F189,20) &amp; " cuenta con el mayor presupuesto en esta región, con un nivel de ejecución del " &amp; FIXED(K189*100,1) &amp; "%, del mismo modo para proyectos " &amp; TEXT(F190,20)&amp; " se tiene un nivel de avance de " &amp; FIXED(K190*100,1) &amp; "%. Cabe destacar que solo estos dos sectores concentran el " &amp; FIXED(SUM(I189:I190)*100,1) &amp; "% del presupuesto de esta región. ")</f>
        <v xml:space="preserve">El gasto de los Gobiernos Locales en conjunto en el sector TRANSPORTE cuenta con el mayor presupuesto en esta región, con un nivel de ejecución del 32.1%, del mismo modo para proyectos SANEAMIENTO se tiene un nivel de avance de 28.5%. Cabe destacar que solo estos dos sectores concentran el 46.2% del presupuesto de esta región. </v>
      </c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44"/>
    </row>
    <row r="184" spans="2:15" x14ac:dyDescent="0.25">
      <c r="B184" s="4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44"/>
    </row>
    <row r="185" spans="2:15" x14ac:dyDescent="0.25">
      <c r="B185" s="49"/>
      <c r="C185" s="27"/>
      <c r="D185" s="5"/>
      <c r="E185" s="5"/>
      <c r="F185" s="5"/>
      <c r="G185" s="5"/>
      <c r="H185" s="27"/>
      <c r="I185" s="27"/>
      <c r="J185" s="27"/>
      <c r="K185" s="27"/>
      <c r="L185" s="27"/>
      <c r="M185" s="27"/>
      <c r="N185" s="27"/>
      <c r="O185" s="44"/>
    </row>
    <row r="186" spans="2:15" x14ac:dyDescent="0.25">
      <c r="B186" s="49"/>
      <c r="C186" s="27"/>
      <c r="D186" s="5"/>
      <c r="E186" s="130" t="s">
        <v>67</v>
      </c>
      <c r="F186" s="130"/>
      <c r="G186" s="130"/>
      <c r="H186" s="130"/>
      <c r="I186" s="130"/>
      <c r="J186" s="130"/>
      <c r="K186" s="130"/>
      <c r="L186" s="130"/>
      <c r="M186" s="27"/>
      <c r="N186" s="27"/>
      <c r="O186" s="44"/>
    </row>
    <row r="187" spans="2:15" x14ac:dyDescent="0.25">
      <c r="B187" s="49"/>
      <c r="C187" s="27"/>
      <c r="D187" s="5"/>
      <c r="E187" s="5"/>
      <c r="F187" s="131" t="s">
        <v>1</v>
      </c>
      <c r="G187" s="131"/>
      <c r="H187" s="131"/>
      <c r="I187" s="131"/>
      <c r="J187" s="131"/>
      <c r="K187" s="131"/>
      <c r="L187" s="5"/>
      <c r="M187" s="27"/>
      <c r="N187" s="27"/>
      <c r="O187" s="44"/>
    </row>
    <row r="188" spans="2:15" x14ac:dyDescent="0.25">
      <c r="B188" s="49"/>
      <c r="C188" s="27"/>
      <c r="D188" s="5"/>
      <c r="E188" s="27"/>
      <c r="F188" s="132" t="s">
        <v>22</v>
      </c>
      <c r="G188" s="132"/>
      <c r="H188" s="19" t="s">
        <v>20</v>
      </c>
      <c r="I188" s="19" t="s">
        <v>3</v>
      </c>
      <c r="J188" s="19" t="s">
        <v>21</v>
      </c>
      <c r="K188" s="19" t="s">
        <v>18</v>
      </c>
      <c r="L188" s="5"/>
      <c r="M188" s="27"/>
      <c r="N188" s="27"/>
      <c r="O188" s="44"/>
    </row>
    <row r="189" spans="2:15" x14ac:dyDescent="0.25">
      <c r="B189" s="59"/>
      <c r="C189" s="60"/>
      <c r="D189" s="57"/>
      <c r="E189" s="60"/>
      <c r="F189" s="20" t="s">
        <v>48</v>
      </c>
      <c r="G189" s="25"/>
      <c r="H189" s="82">
        <v>87.101112000000001</v>
      </c>
      <c r="I189" s="23">
        <f>+H189/H$197</f>
        <v>0.24883144417732375</v>
      </c>
      <c r="J189" s="82">
        <v>27.955345999999999</v>
      </c>
      <c r="K189" s="23">
        <f>+J189/H189</f>
        <v>0.32095280253138442</v>
      </c>
      <c r="L189" s="57"/>
      <c r="M189" s="60"/>
      <c r="N189" s="60"/>
      <c r="O189" s="61"/>
    </row>
    <row r="190" spans="2:15" x14ac:dyDescent="0.25">
      <c r="B190" s="59"/>
      <c r="C190" s="60"/>
      <c r="D190" s="57"/>
      <c r="E190" s="60"/>
      <c r="F190" s="20" t="s">
        <v>49</v>
      </c>
      <c r="G190" s="25"/>
      <c r="H190" s="82">
        <v>74.716261000000003</v>
      </c>
      <c r="I190" s="23">
        <f t="shared" ref="I190:I196" si="30">+H190/H$197</f>
        <v>0.21345026144051812</v>
      </c>
      <c r="J190" s="82">
        <v>21.314799000000001</v>
      </c>
      <c r="K190" s="23">
        <f t="shared" ref="K190:K192" si="31">+J190/H190</f>
        <v>0.28527657453308591</v>
      </c>
      <c r="L190" s="57"/>
      <c r="M190" s="60"/>
      <c r="N190" s="60"/>
      <c r="O190" s="61"/>
    </row>
    <row r="191" spans="2:15" x14ac:dyDescent="0.25">
      <c r="B191" s="59"/>
      <c r="C191" s="60"/>
      <c r="D191" s="57"/>
      <c r="E191" s="60"/>
      <c r="F191" s="20" t="s">
        <v>77</v>
      </c>
      <c r="G191" s="25"/>
      <c r="H191" s="82">
        <v>41.757277999999999</v>
      </c>
      <c r="I191" s="23">
        <f t="shared" si="30"/>
        <v>0.11929266516889002</v>
      </c>
      <c r="J191" s="82">
        <v>16.790258999999999</v>
      </c>
      <c r="K191" s="23">
        <f t="shared" si="31"/>
        <v>0.40209179822497049</v>
      </c>
      <c r="L191" s="57"/>
      <c r="M191" s="60"/>
      <c r="N191" s="60"/>
      <c r="O191" s="61"/>
    </row>
    <row r="192" spans="2:15" x14ac:dyDescent="0.25">
      <c r="B192" s="59"/>
      <c r="C192" s="60"/>
      <c r="D192" s="57"/>
      <c r="E192" s="60"/>
      <c r="F192" s="20" t="s">
        <v>50</v>
      </c>
      <c r="G192" s="25"/>
      <c r="H192" s="82">
        <v>30.247471999999998</v>
      </c>
      <c r="I192" s="23">
        <f t="shared" si="30"/>
        <v>8.6411320907971448E-2</v>
      </c>
      <c r="J192" s="82">
        <v>11.482208999999999</v>
      </c>
      <c r="K192" s="23">
        <f t="shared" si="31"/>
        <v>0.3796088810330992</v>
      </c>
      <c r="L192" s="57"/>
      <c r="M192" s="60"/>
      <c r="N192" s="60"/>
      <c r="O192" s="61"/>
    </row>
    <row r="193" spans="2:15" x14ac:dyDescent="0.25">
      <c r="B193" s="59"/>
      <c r="C193" s="60"/>
      <c r="D193" s="57"/>
      <c r="E193" s="60"/>
      <c r="F193" s="20" t="s">
        <v>52</v>
      </c>
      <c r="G193" s="25"/>
      <c r="H193" s="82">
        <v>29.853553999999999</v>
      </c>
      <c r="I193" s="23">
        <f t="shared" si="30"/>
        <v>8.5285971499947322E-2</v>
      </c>
      <c r="J193" s="82">
        <v>8.1984189999999995</v>
      </c>
      <c r="K193" s="23">
        <f>+J193/H193</f>
        <v>0.27462120590399386</v>
      </c>
      <c r="L193" s="57"/>
      <c r="M193" s="60"/>
      <c r="N193" s="60"/>
      <c r="O193" s="61"/>
    </row>
    <row r="194" spans="2:15" x14ac:dyDescent="0.25">
      <c r="B194" s="59"/>
      <c r="C194" s="60"/>
      <c r="D194" s="57"/>
      <c r="E194" s="60"/>
      <c r="F194" s="20" t="s">
        <v>90</v>
      </c>
      <c r="G194" s="25"/>
      <c r="H194" s="82">
        <v>20.535468999999999</v>
      </c>
      <c r="I194" s="23">
        <f t="shared" si="30"/>
        <v>5.8665960638122072E-2</v>
      </c>
      <c r="J194" s="82">
        <v>4.5632099999999998</v>
      </c>
      <c r="K194" s="23">
        <f t="shared" ref="K194:K197" si="32">+J194/H194</f>
        <v>0.22221114112368215</v>
      </c>
      <c r="L194" s="57"/>
      <c r="M194" s="60"/>
      <c r="N194" s="60"/>
      <c r="O194" s="61"/>
    </row>
    <row r="195" spans="2:15" x14ac:dyDescent="0.25">
      <c r="B195" s="59"/>
      <c r="C195" s="60"/>
      <c r="D195" s="57"/>
      <c r="E195" s="60"/>
      <c r="F195" s="20" t="s">
        <v>94</v>
      </c>
      <c r="G195" s="25"/>
      <c r="H195" s="82">
        <v>19.263632000000001</v>
      </c>
      <c r="I195" s="23">
        <f t="shared" si="30"/>
        <v>5.5032562278430008E-2</v>
      </c>
      <c r="J195" s="82">
        <v>7.9552659999999999</v>
      </c>
      <c r="K195" s="23">
        <f t="shared" si="32"/>
        <v>0.41296812563695151</v>
      </c>
      <c r="L195" s="57"/>
      <c r="M195" s="60"/>
      <c r="N195" s="60"/>
      <c r="O195" s="61"/>
    </row>
    <row r="196" spans="2:15" x14ac:dyDescent="0.25">
      <c r="B196" s="59"/>
      <c r="C196" s="60"/>
      <c r="D196" s="57"/>
      <c r="E196" s="60"/>
      <c r="F196" s="20" t="s">
        <v>53</v>
      </c>
      <c r="G196" s="25"/>
      <c r="H196" s="82">
        <f>+H180-SUM(H189:H195)</f>
        <v>46.565837999999928</v>
      </c>
      <c r="I196" s="23">
        <f t="shared" si="30"/>
        <v>0.13302981388879723</v>
      </c>
      <c r="J196" s="82">
        <f>+J180-SUM(J189:J195)</f>
        <v>13.530210999999994</v>
      </c>
      <c r="K196" s="23">
        <f t="shared" si="32"/>
        <v>0.29056088285150189</v>
      </c>
      <c r="L196" s="57"/>
      <c r="M196" s="60"/>
      <c r="N196" s="60"/>
      <c r="O196" s="61"/>
    </row>
    <row r="197" spans="2:15" x14ac:dyDescent="0.25">
      <c r="B197" s="59"/>
      <c r="C197" s="60"/>
      <c r="D197" s="57"/>
      <c r="E197" s="60"/>
      <c r="F197" s="21" t="s">
        <v>0</v>
      </c>
      <c r="G197" s="26"/>
      <c r="H197" s="43">
        <f>SUM(H189:H196)</f>
        <v>350.04061599999994</v>
      </c>
      <c r="I197" s="22">
        <f>SUM(I189:I196)</f>
        <v>0.99999999999999989</v>
      </c>
      <c r="J197" s="43">
        <f>SUM(J189:J196)</f>
        <v>111.78971899999999</v>
      </c>
      <c r="K197" s="22">
        <f t="shared" si="32"/>
        <v>0.31936213653560708</v>
      </c>
      <c r="L197" s="57"/>
      <c r="M197" s="60"/>
      <c r="N197" s="60"/>
      <c r="O197" s="61"/>
    </row>
    <row r="198" spans="2:15" x14ac:dyDescent="0.25">
      <c r="B198" s="59"/>
      <c r="C198" s="60"/>
      <c r="D198" s="58"/>
      <c r="E198" s="57"/>
      <c r="F198" s="119" t="s">
        <v>88</v>
      </c>
      <c r="G198" s="119"/>
      <c r="H198" s="119"/>
      <c r="I198" s="119"/>
      <c r="J198" s="119"/>
      <c r="K198" s="119"/>
      <c r="L198" s="57"/>
      <c r="M198" s="58"/>
      <c r="N198" s="60"/>
      <c r="O198" s="61"/>
    </row>
    <row r="199" spans="2:15" x14ac:dyDescent="0.25">
      <c r="B199" s="49"/>
      <c r="C199" s="27"/>
      <c r="D199" s="5"/>
      <c r="E199" s="5"/>
      <c r="F199" s="70"/>
      <c r="G199" s="70"/>
      <c r="H199" s="5"/>
      <c r="I199" s="5"/>
      <c r="J199" s="5"/>
      <c r="K199" s="5"/>
      <c r="L199" s="5"/>
      <c r="M199" s="27"/>
      <c r="N199" s="27"/>
      <c r="O199" s="44"/>
    </row>
    <row r="200" spans="2:15" ht="15" customHeight="1" x14ac:dyDescent="0.25">
      <c r="B200" s="49"/>
      <c r="C200" s="120" t="str">
        <f>+CONCATENATE("Al ",B214,"  de los " &amp; FIXED(J210,0)  &amp; "  proyectos presupuestados para el 2018, " &amp; FIXED(J206,0) &amp; " no cuentan con ningún avance en ejecución del gasto, mientras que " &amp; FIXED(J207,0) &amp; " (" &amp; FIXED(K207*100,1) &amp; "% de proyectos) no superan el 50,0% de ejecución, " &amp; FIXED(J208,0) &amp; " proyectos (" &amp; FIXED(K208*100,1) &amp; "% del total) tienen un nivel de ejecución mayor al 50,0% pero no culminan al 100% y " &amp; FIXED(J209,0) &amp; " proyectos por S/ " &amp; FIXED(I209,1) &amp; " millones se han ejecutado al 100,0%.")</f>
        <v>Al 18 de junio  de los 705  proyectos presupuestados para el 2018, 316 no cuentan con ningún avance en ejecución del gasto, mientras que 145 (20.6% de proyectos) no superan el 50,0% de ejecución, 115 proyectos (16.3% del total) tienen un nivel de ejecución mayor al 50,0% pero no culminan al 100% y 129 proyectos por S/ 14.7 millones se han ejecutado al 100,0%.</v>
      </c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44"/>
    </row>
    <row r="201" spans="2:15" x14ac:dyDescent="0.25">
      <c r="B201" s="4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44"/>
    </row>
    <row r="202" spans="2:15" x14ac:dyDescent="0.25">
      <c r="B202" s="49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44"/>
    </row>
    <row r="203" spans="2:15" x14ac:dyDescent="0.25">
      <c r="B203" s="49"/>
      <c r="C203" s="27"/>
      <c r="D203" s="27"/>
      <c r="E203" s="130" t="s">
        <v>70</v>
      </c>
      <c r="F203" s="130"/>
      <c r="G203" s="130"/>
      <c r="H203" s="130"/>
      <c r="I203" s="130"/>
      <c r="J203" s="130"/>
      <c r="K203" s="130"/>
      <c r="L203" s="130"/>
      <c r="M203" s="27"/>
      <c r="N203" s="27"/>
      <c r="O203" s="44"/>
    </row>
    <row r="204" spans="2:15" x14ac:dyDescent="0.25">
      <c r="B204" s="49"/>
      <c r="C204" s="27"/>
      <c r="D204" s="27"/>
      <c r="E204" s="5"/>
      <c r="F204" s="131" t="s">
        <v>33</v>
      </c>
      <c r="G204" s="131"/>
      <c r="H204" s="131"/>
      <c r="I204" s="131"/>
      <c r="J204" s="131"/>
      <c r="K204" s="131"/>
      <c r="L204" s="5"/>
      <c r="M204" s="27"/>
      <c r="N204" s="27"/>
      <c r="O204" s="44"/>
    </row>
    <row r="205" spans="2:15" x14ac:dyDescent="0.25">
      <c r="B205" s="49"/>
      <c r="C205" s="27"/>
      <c r="D205" s="27"/>
      <c r="E205" s="27"/>
      <c r="F205" s="19" t="s">
        <v>25</v>
      </c>
      <c r="G205" s="19" t="s">
        <v>18</v>
      </c>
      <c r="H205" s="19" t="s">
        <v>20</v>
      </c>
      <c r="I205" s="19" t="s">
        <v>7</v>
      </c>
      <c r="J205" s="19" t="s">
        <v>24</v>
      </c>
      <c r="K205" s="19" t="s">
        <v>3</v>
      </c>
      <c r="L205" s="27"/>
      <c r="M205" s="27"/>
      <c r="N205" s="27"/>
      <c r="O205" s="44"/>
    </row>
    <row r="206" spans="2:15" x14ac:dyDescent="0.25">
      <c r="B206" s="59"/>
      <c r="C206" s="60"/>
      <c r="D206" s="60"/>
      <c r="E206" s="60"/>
      <c r="F206" s="30" t="s">
        <v>26</v>
      </c>
      <c r="G206" s="23">
        <f>+I206/H206</f>
        <v>0</v>
      </c>
      <c r="H206" s="82">
        <v>94.989148000000029</v>
      </c>
      <c r="I206" s="82">
        <v>0</v>
      </c>
      <c r="J206" s="30">
        <v>316</v>
      </c>
      <c r="K206" s="23">
        <f>+J206/J$210</f>
        <v>0.44822695035460991</v>
      </c>
      <c r="L206" s="60"/>
      <c r="M206" s="60"/>
      <c r="N206" s="60"/>
      <c r="O206" s="61"/>
    </row>
    <row r="207" spans="2:15" x14ac:dyDescent="0.25">
      <c r="B207" s="59"/>
      <c r="C207" s="60"/>
      <c r="D207" s="60"/>
      <c r="E207" s="60"/>
      <c r="F207" s="30" t="s">
        <v>27</v>
      </c>
      <c r="G207" s="23">
        <f t="shared" ref="G207:G210" si="33">+I207/H207</f>
        <v>0.15766809330415638</v>
      </c>
      <c r="H207" s="82">
        <v>141.82159200000001</v>
      </c>
      <c r="I207" s="82">
        <v>22.36074</v>
      </c>
      <c r="J207" s="30">
        <v>145</v>
      </c>
      <c r="K207" s="23">
        <f t="shared" ref="K207:K209" si="34">+J207/J$210</f>
        <v>0.20567375886524822</v>
      </c>
      <c r="L207" s="60"/>
      <c r="M207" s="60"/>
      <c r="N207" s="60"/>
      <c r="O207" s="61"/>
    </row>
    <row r="208" spans="2:15" x14ac:dyDescent="0.25">
      <c r="B208" s="59"/>
      <c r="C208" s="60"/>
      <c r="D208" s="60"/>
      <c r="E208" s="60"/>
      <c r="F208" s="30" t="s">
        <v>28</v>
      </c>
      <c r="G208" s="23">
        <f t="shared" si="33"/>
        <v>0.75864794136835634</v>
      </c>
      <c r="H208" s="82">
        <v>98.456322000000014</v>
      </c>
      <c r="I208" s="82">
        <v>74.693686000000028</v>
      </c>
      <c r="J208" s="30">
        <v>115</v>
      </c>
      <c r="K208" s="23">
        <f t="shared" si="34"/>
        <v>0.16312056737588654</v>
      </c>
      <c r="L208" s="60"/>
      <c r="M208" s="60"/>
      <c r="N208" s="60"/>
      <c r="O208" s="61"/>
    </row>
    <row r="209" spans="2:15" x14ac:dyDescent="0.25">
      <c r="B209" s="59"/>
      <c r="C209" s="60"/>
      <c r="D209" s="60"/>
      <c r="E209" s="60"/>
      <c r="F209" s="30" t="s">
        <v>29</v>
      </c>
      <c r="G209" s="23">
        <f t="shared" si="33"/>
        <v>0.99741016955026529</v>
      </c>
      <c r="H209" s="82">
        <v>14.773553999999999</v>
      </c>
      <c r="I209" s="82">
        <v>14.735292999999999</v>
      </c>
      <c r="J209" s="30">
        <v>129</v>
      </c>
      <c r="K209" s="23">
        <f t="shared" si="34"/>
        <v>0.18297872340425531</v>
      </c>
      <c r="L209" s="60"/>
      <c r="M209" s="60"/>
      <c r="N209" s="60"/>
      <c r="O209" s="61"/>
    </row>
    <row r="210" spans="2:15" x14ac:dyDescent="0.25">
      <c r="B210" s="59"/>
      <c r="C210" s="60"/>
      <c r="D210" s="60"/>
      <c r="E210" s="60"/>
      <c r="F210" s="45" t="s">
        <v>0</v>
      </c>
      <c r="G210" s="22">
        <f t="shared" si="33"/>
        <v>0.31936213653560708</v>
      </c>
      <c r="H210" s="43">
        <f t="shared" ref="H210:J210" si="35">SUM(H206:H209)</f>
        <v>350.04061600000006</v>
      </c>
      <c r="I210" s="43">
        <f t="shared" si="35"/>
        <v>111.78971900000003</v>
      </c>
      <c r="J210" s="31">
        <f t="shared" si="35"/>
        <v>705</v>
      </c>
      <c r="K210" s="22">
        <f>SUM(K206:K209)</f>
        <v>1</v>
      </c>
      <c r="L210" s="60"/>
      <c r="M210" s="60"/>
      <c r="N210" s="60"/>
      <c r="O210" s="61"/>
    </row>
    <row r="211" spans="2:15" x14ac:dyDescent="0.25">
      <c r="B211" s="59"/>
      <c r="C211" s="60"/>
      <c r="D211" s="58"/>
      <c r="E211" s="57"/>
      <c r="F211" s="119" t="s">
        <v>88</v>
      </c>
      <c r="G211" s="119"/>
      <c r="H211" s="119"/>
      <c r="I211" s="119"/>
      <c r="J211" s="119"/>
      <c r="K211" s="119"/>
      <c r="L211" s="57"/>
      <c r="M211" s="58"/>
      <c r="N211" s="60"/>
      <c r="O211" s="61"/>
    </row>
    <row r="212" spans="2:15" x14ac:dyDescent="0.25">
      <c r="B212" s="59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1"/>
    </row>
    <row r="213" spans="2:15" x14ac:dyDescent="0.25">
      <c r="B213" s="63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5"/>
    </row>
    <row r="214" spans="2:15" x14ac:dyDescent="0.25">
      <c r="B214" s="101" t="s">
        <v>89</v>
      </c>
    </row>
  </sheetData>
  <mergeCells count="69">
    <mergeCell ref="E14:F15"/>
    <mergeCell ref="G14:I14"/>
    <mergeCell ref="J14:L14"/>
    <mergeCell ref="B1:O2"/>
    <mergeCell ref="C7:N7"/>
    <mergeCell ref="C9:N10"/>
    <mergeCell ref="E12:L12"/>
    <mergeCell ref="E13:L13"/>
    <mergeCell ref="C53:N54"/>
    <mergeCell ref="E21:L21"/>
    <mergeCell ref="C23:N24"/>
    <mergeCell ref="E26:L26"/>
    <mergeCell ref="F27:K27"/>
    <mergeCell ref="F28:G28"/>
    <mergeCell ref="F34:K34"/>
    <mergeCell ref="C36:N37"/>
    <mergeCell ref="E39:L39"/>
    <mergeCell ref="F40:K40"/>
    <mergeCell ref="F41:G41"/>
    <mergeCell ref="F51:K51"/>
    <mergeCell ref="F126:G126"/>
    <mergeCell ref="F89:K89"/>
    <mergeCell ref="E56:L56"/>
    <mergeCell ref="F57:K57"/>
    <mergeCell ref="F64:K64"/>
    <mergeCell ref="C70:N70"/>
    <mergeCell ref="C72:N73"/>
    <mergeCell ref="E75:L75"/>
    <mergeCell ref="F76:K76"/>
    <mergeCell ref="F77:G77"/>
    <mergeCell ref="F83:K83"/>
    <mergeCell ref="C85:N86"/>
    <mergeCell ref="E88:L88"/>
    <mergeCell ref="F113:K113"/>
    <mergeCell ref="C119:N119"/>
    <mergeCell ref="C121:N122"/>
    <mergeCell ref="E124:L124"/>
    <mergeCell ref="F125:K125"/>
    <mergeCell ref="F90:G90"/>
    <mergeCell ref="F100:K100"/>
    <mergeCell ref="C102:N103"/>
    <mergeCell ref="E105:L105"/>
    <mergeCell ref="F106:K106"/>
    <mergeCell ref="F155:K155"/>
    <mergeCell ref="F162:K162"/>
    <mergeCell ref="C168:N168"/>
    <mergeCell ref="C170:N171"/>
    <mergeCell ref="F132:K132"/>
    <mergeCell ref="F138:K138"/>
    <mergeCell ref="F139:G139"/>
    <mergeCell ref="F149:K149"/>
    <mergeCell ref="C151:N152"/>
    <mergeCell ref="E154:L154"/>
    <mergeCell ref="E20:L20"/>
    <mergeCell ref="F211:K211"/>
    <mergeCell ref="F174:K174"/>
    <mergeCell ref="F175:G175"/>
    <mergeCell ref="F181:K181"/>
    <mergeCell ref="C183:N184"/>
    <mergeCell ref="E186:L186"/>
    <mergeCell ref="F187:K187"/>
    <mergeCell ref="F188:G188"/>
    <mergeCell ref="F198:K198"/>
    <mergeCell ref="C200:N201"/>
    <mergeCell ref="E203:L203"/>
    <mergeCell ref="F204:K204"/>
    <mergeCell ref="E173:L173"/>
    <mergeCell ref="C134:N135"/>
    <mergeCell ref="E137:L137"/>
  </mergeCells>
  <conditionalFormatting sqref="I102">
    <cfRule type="cellIs" dxfId="5" priority="2" operator="equal">
      <formula>0</formula>
    </cfRule>
  </conditionalFormatting>
  <conditionalFormatting sqref="I82">
    <cfRule type="cellIs" dxfId="4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Carátula</vt:lpstr>
      <vt:lpstr>Índice</vt:lpstr>
      <vt:lpstr>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2018-07-23T14:45:18Z</dcterms:modified>
</cp:coreProperties>
</file>